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j-file-01\Planificacion\INDICADORES\IGI\IGI 2016\Verificacion_CGR\"/>
    </mc:Choice>
  </mc:AlternateContent>
  <workbookProtection workbookPassword="D3B5" lockStructure="1"/>
  <bookViews>
    <workbookView xWindow="0" yWindow="465" windowWidth="15360" windowHeight="7065" activeTab="1"/>
  </bookViews>
  <sheets>
    <sheet name="Instrucciones" sheetId="3" r:id="rId1"/>
    <sheet name="Para-responder" sheetId="1" r:id="rId2"/>
    <sheet name="Por-tema" sheetId="6" state="hidden" r:id="rId3"/>
    <sheet name="Cuestionario" sheetId="2" state="hidden" r:id="rId4"/>
    <sheet name="Resultados" sheetId="5" r:id="rId5"/>
    <sheet name="Ejes" sheetId="7" state="hidden" r:id="rId6"/>
    <sheet name="Indicadores" sheetId="4" state="hidden" r:id="rId7"/>
  </sheets>
  <definedNames>
    <definedName name="_xlnm.Print_Area" localSheetId="1">'Para-responder'!$A$1:$F$153</definedName>
    <definedName name="DatosContable">Cuestionario!$R$11:$R$13</definedName>
    <definedName name="inst">Cuestionario!$Q$10:$Q$14</definedName>
    <definedName name="noap">Cuestionario!$O$11:$O$13</definedName>
    <definedName name="sino">Cuestionario!$O$11:$O$12</definedName>
    <definedName name="_xlnm.Print_Titles" localSheetId="1">'Para-responder'!$8:$9</definedName>
  </definedNames>
  <calcPr calcId="152511"/>
</workbook>
</file>

<file path=xl/calcChain.xml><?xml version="1.0" encoding="utf-8"?>
<calcChain xmlns="http://schemas.openxmlformats.org/spreadsheetml/2006/main">
  <c r="D136" i="1" l="1"/>
  <c r="D135" i="1"/>
  <c r="D127" i="1"/>
  <c r="D134" i="1"/>
  <c r="A51" i="6"/>
  <c r="E51" i="6"/>
  <c r="C51" i="6"/>
  <c r="F51" i="6"/>
  <c r="G51" i="6"/>
  <c r="B51" i="6"/>
  <c r="E64" i="1"/>
  <c r="E74" i="1"/>
  <c r="E75" i="1"/>
  <c r="E123" i="1"/>
  <c r="E122" i="1"/>
  <c r="E121" i="1"/>
  <c r="E116" i="1"/>
  <c r="E120" i="1"/>
  <c r="E117" i="1"/>
  <c r="E115" i="1"/>
  <c r="E113" i="1"/>
  <c r="E111" i="1"/>
  <c r="E112" i="1"/>
  <c r="E114" i="1"/>
  <c r="E90" i="1"/>
  <c r="E73" i="1"/>
  <c r="E72" i="1"/>
  <c r="E71" i="1"/>
  <c r="E70" i="1"/>
  <c r="E69" i="1"/>
  <c r="E68" i="1"/>
  <c r="E67" i="1"/>
  <c r="E45" i="1"/>
  <c r="E54" i="1"/>
  <c r="E26" i="1"/>
  <c r="A142" i="6"/>
  <c r="A143" i="6"/>
  <c r="A144" i="6"/>
  <c r="A145" i="6"/>
  <c r="A146" i="6"/>
  <c r="A147" i="6"/>
  <c r="A148" i="6"/>
  <c r="A149" i="6"/>
  <c r="A150" i="6"/>
  <c r="A151" i="6"/>
  <c r="A152" i="6"/>
  <c r="A153" i="6"/>
  <c r="A141" i="6"/>
  <c r="B140" i="6"/>
  <c r="A140" i="6"/>
  <c r="A122" i="6"/>
  <c r="A123" i="6"/>
  <c r="A124" i="6"/>
  <c r="A125" i="6"/>
  <c r="A126" i="6"/>
  <c r="A127" i="6"/>
  <c r="A128" i="6"/>
  <c r="A129" i="6"/>
  <c r="A130" i="6"/>
  <c r="A131" i="6"/>
  <c r="A132" i="6"/>
  <c r="A133" i="6"/>
  <c r="A121" i="6"/>
  <c r="B120" i="6"/>
  <c r="A120" i="6"/>
  <c r="A99" i="6"/>
  <c r="A100" i="6"/>
  <c r="A101" i="6"/>
  <c r="A102" i="6"/>
  <c r="A103" i="6"/>
  <c r="A104" i="6"/>
  <c r="A105" i="6"/>
  <c r="A106" i="6"/>
  <c r="A107" i="6"/>
  <c r="A108" i="6"/>
  <c r="A109" i="6"/>
  <c r="A110" i="6"/>
  <c r="A111" i="6"/>
  <c r="A112" i="6"/>
  <c r="A113" i="6"/>
  <c r="A98" i="6"/>
  <c r="B97" i="6"/>
  <c r="A97" i="6"/>
  <c r="A80" i="6"/>
  <c r="A81" i="6"/>
  <c r="A82" i="6"/>
  <c r="A83" i="6"/>
  <c r="A84" i="6"/>
  <c r="A85" i="6"/>
  <c r="A86" i="6"/>
  <c r="A87" i="6"/>
  <c r="A88" i="6"/>
  <c r="A89" i="6"/>
  <c r="A90" i="6"/>
  <c r="A79" i="6"/>
  <c r="B78" i="6"/>
  <c r="A78" i="6"/>
  <c r="A60" i="6"/>
  <c r="A61" i="6"/>
  <c r="A62" i="6"/>
  <c r="A63" i="6"/>
  <c r="A64" i="6"/>
  <c r="A65" i="6"/>
  <c r="A66" i="6"/>
  <c r="A67" i="6"/>
  <c r="A68" i="6"/>
  <c r="A69" i="6"/>
  <c r="A70" i="6"/>
  <c r="A71" i="6"/>
  <c r="A59" i="6"/>
  <c r="B58" i="6"/>
  <c r="A58" i="6"/>
  <c r="A36" i="6"/>
  <c r="A37" i="6"/>
  <c r="A38" i="6"/>
  <c r="A39" i="6"/>
  <c r="A40" i="6"/>
  <c r="A41" i="6"/>
  <c r="A42" i="6"/>
  <c r="A43" i="6"/>
  <c r="A44" i="6"/>
  <c r="A45" i="6"/>
  <c r="A46" i="6"/>
  <c r="A47" i="6"/>
  <c r="A48" i="6"/>
  <c r="A49" i="6"/>
  <c r="A50" i="6"/>
  <c r="A35" i="6"/>
  <c r="A34" i="6"/>
  <c r="A13" i="6"/>
  <c r="A14" i="6"/>
  <c r="A15" i="6"/>
  <c r="A16" i="6"/>
  <c r="A17" i="6"/>
  <c r="A18" i="6"/>
  <c r="A19" i="6"/>
  <c r="A20" i="6"/>
  <c r="A21" i="6"/>
  <c r="A22" i="6"/>
  <c r="A23" i="6"/>
  <c r="A24" i="6"/>
  <c r="A25" i="6"/>
  <c r="A26" i="6"/>
  <c r="A27" i="6"/>
  <c r="A12" i="6"/>
  <c r="A11" i="6"/>
  <c r="B34" i="6"/>
  <c r="D140" i="1"/>
  <c r="D138" i="1"/>
  <c r="C193" i="2"/>
  <c r="B193" i="6"/>
  <c r="B194" i="6"/>
  <c r="B195" i="6"/>
  <c r="B192" i="6"/>
  <c r="B188" i="6"/>
  <c r="B189" i="6"/>
  <c r="B190" i="6"/>
  <c r="B187" i="6"/>
  <c r="B183" i="6"/>
  <c r="B184" i="6"/>
  <c r="B185" i="6"/>
  <c r="B182" i="6"/>
  <c r="B178" i="6"/>
  <c r="B179" i="6"/>
  <c r="B180" i="6"/>
  <c r="B177" i="6"/>
  <c r="B173" i="6"/>
  <c r="B174" i="6"/>
  <c r="B175" i="6"/>
  <c r="B172" i="6"/>
  <c r="B168" i="6"/>
  <c r="B169" i="6"/>
  <c r="B170" i="6"/>
  <c r="B167" i="6"/>
  <c r="B163" i="6"/>
  <c r="B164" i="6"/>
  <c r="B165" i="6"/>
  <c r="B162" i="6"/>
  <c r="F27" i="6"/>
  <c r="G27" i="6"/>
  <c r="B27" i="6"/>
  <c r="C27" i="6"/>
  <c r="E27" i="6"/>
  <c r="B142" i="6"/>
  <c r="B143" i="6"/>
  <c r="B144" i="6"/>
  <c r="B145" i="6"/>
  <c r="B146" i="6"/>
  <c r="B147" i="6"/>
  <c r="B148" i="6"/>
  <c r="B149" i="6"/>
  <c r="B150" i="6"/>
  <c r="B151" i="6"/>
  <c r="B152" i="6"/>
  <c r="B153" i="6"/>
  <c r="B141" i="6"/>
  <c r="B122" i="6"/>
  <c r="B123" i="6"/>
  <c r="B124" i="6"/>
  <c r="B125" i="6"/>
  <c r="B126" i="6"/>
  <c r="B127" i="6"/>
  <c r="B128" i="6"/>
  <c r="B129" i="6"/>
  <c r="B130" i="6"/>
  <c r="B131" i="6"/>
  <c r="B132" i="6"/>
  <c r="B133" i="6"/>
  <c r="B121" i="6"/>
  <c r="B99" i="6"/>
  <c r="B100" i="6"/>
  <c r="B101" i="6"/>
  <c r="B102" i="6"/>
  <c r="B103" i="6"/>
  <c r="B104" i="6"/>
  <c r="B105" i="6"/>
  <c r="B106" i="6"/>
  <c r="B107" i="6"/>
  <c r="B108" i="6"/>
  <c r="B109" i="6"/>
  <c r="B110" i="6"/>
  <c r="B111" i="6"/>
  <c r="B112" i="6"/>
  <c r="B113" i="6"/>
  <c r="B98" i="6"/>
  <c r="B80" i="6"/>
  <c r="B81" i="6"/>
  <c r="B82" i="6"/>
  <c r="B83" i="6"/>
  <c r="B84" i="6"/>
  <c r="B85" i="6"/>
  <c r="B86" i="6"/>
  <c r="B87" i="6"/>
  <c r="B88" i="6"/>
  <c r="B89" i="6"/>
  <c r="B90" i="6"/>
  <c r="B79" i="6"/>
  <c r="B60" i="6"/>
  <c r="B61" i="6"/>
  <c r="B62" i="6"/>
  <c r="B63" i="6"/>
  <c r="B64" i="6"/>
  <c r="B65" i="6"/>
  <c r="B66" i="6"/>
  <c r="B67" i="6"/>
  <c r="B68" i="6"/>
  <c r="B69" i="6"/>
  <c r="B70" i="6"/>
  <c r="B71" i="6"/>
  <c r="B59" i="6"/>
  <c r="B36" i="6"/>
  <c r="B37" i="6"/>
  <c r="B38" i="6"/>
  <c r="B39" i="6"/>
  <c r="B40" i="6"/>
  <c r="B41" i="6"/>
  <c r="B42" i="6"/>
  <c r="B43" i="6"/>
  <c r="B44" i="6"/>
  <c r="B45" i="6"/>
  <c r="B46" i="6"/>
  <c r="B47" i="6"/>
  <c r="B48" i="6"/>
  <c r="B49" i="6"/>
  <c r="B50" i="6"/>
  <c r="B35" i="6"/>
  <c r="B13" i="6"/>
  <c r="B14" i="6"/>
  <c r="B15" i="6"/>
  <c r="B16" i="6"/>
  <c r="B17" i="6"/>
  <c r="B18" i="6"/>
  <c r="B19" i="6"/>
  <c r="B20" i="6"/>
  <c r="B21" i="6"/>
  <c r="B22" i="6"/>
  <c r="B23" i="6"/>
  <c r="B24" i="6"/>
  <c r="B25" i="6"/>
  <c r="B26" i="6"/>
  <c r="B12" i="6"/>
  <c r="C48" i="6"/>
  <c r="G48" i="6"/>
  <c r="F48" i="6"/>
  <c r="E48" i="6"/>
  <c r="E42" i="1"/>
  <c r="C219" i="2"/>
  <c r="C224" i="2"/>
  <c r="C175" i="2"/>
  <c r="C181" i="2"/>
  <c r="C182" i="2"/>
  <c r="C210" i="2"/>
  <c r="C208" i="2"/>
  <c r="G24" i="4"/>
  <c r="C209" i="2"/>
  <c r="C221" i="2"/>
  <c r="C232" i="2"/>
  <c r="C220" i="2"/>
  <c r="C225" i="2"/>
  <c r="C165" i="2"/>
  <c r="C195" i="2"/>
  <c r="C190" i="2"/>
  <c r="C194" i="2"/>
  <c r="C192" i="2"/>
  <c r="C154" i="2"/>
  <c r="C191" i="2"/>
  <c r="C189" i="2"/>
  <c r="C200" i="2"/>
  <c r="C201" i="2"/>
  <c r="C197" i="2"/>
  <c r="C164" i="2"/>
  <c r="C163" i="2"/>
  <c r="C162" i="2"/>
  <c r="C160" i="2"/>
  <c r="C157" i="2"/>
  <c r="C158" i="2"/>
  <c r="C142" i="6"/>
  <c r="F142" i="6"/>
  <c r="C143" i="6"/>
  <c r="G143" i="6"/>
  <c r="C144" i="6"/>
  <c r="E144" i="6"/>
  <c r="C145" i="6"/>
  <c r="E145" i="6"/>
  <c r="C146" i="6"/>
  <c r="F146" i="6"/>
  <c r="C147" i="6"/>
  <c r="C148" i="6"/>
  <c r="C149" i="6"/>
  <c r="G149" i="6"/>
  <c r="C150" i="6"/>
  <c r="G150" i="6"/>
  <c r="C151" i="6"/>
  <c r="C152" i="6"/>
  <c r="F152" i="6"/>
  <c r="C153" i="6"/>
  <c r="F153" i="6"/>
  <c r="C122" i="6"/>
  <c r="E122" i="6"/>
  <c r="C123" i="6"/>
  <c r="E123" i="6"/>
  <c r="C124" i="6"/>
  <c r="E124" i="6"/>
  <c r="C125" i="6"/>
  <c r="F125" i="6"/>
  <c r="C126" i="6"/>
  <c r="E126" i="6"/>
  <c r="C127" i="6"/>
  <c r="F127" i="6"/>
  <c r="C128" i="6"/>
  <c r="C129" i="6"/>
  <c r="F129" i="6"/>
  <c r="C130" i="6"/>
  <c r="G130" i="6"/>
  <c r="C131" i="6"/>
  <c r="G131" i="6"/>
  <c r="C132" i="6"/>
  <c r="C133" i="6"/>
  <c r="F133" i="6"/>
  <c r="C99" i="6"/>
  <c r="E99" i="6"/>
  <c r="C100" i="6"/>
  <c r="E100" i="6"/>
  <c r="C101" i="6"/>
  <c r="E101" i="6"/>
  <c r="C102" i="6"/>
  <c r="C103" i="6"/>
  <c r="E103" i="6"/>
  <c r="C104" i="6"/>
  <c r="F104" i="6"/>
  <c r="C105" i="6"/>
  <c r="F105" i="6"/>
  <c r="C106" i="6"/>
  <c r="C107" i="6"/>
  <c r="G107" i="6"/>
  <c r="C108" i="6"/>
  <c r="G108" i="6"/>
  <c r="C109" i="6"/>
  <c r="G109" i="6"/>
  <c r="C110" i="6"/>
  <c r="E110" i="6"/>
  <c r="C111" i="6"/>
  <c r="G111" i="6"/>
  <c r="C112" i="6"/>
  <c r="E112" i="6"/>
  <c r="C113" i="6"/>
  <c r="F113" i="6"/>
  <c r="C80" i="6"/>
  <c r="G80" i="6"/>
  <c r="C81" i="6"/>
  <c r="C82" i="6"/>
  <c r="E82" i="6"/>
  <c r="C83" i="6"/>
  <c r="C84" i="6"/>
  <c r="C85" i="6"/>
  <c r="E85" i="6"/>
  <c r="C86" i="6"/>
  <c r="G86" i="6"/>
  <c r="C87" i="6"/>
  <c r="G87" i="6"/>
  <c r="C88" i="6"/>
  <c r="C89" i="6"/>
  <c r="F89" i="6"/>
  <c r="C90" i="6"/>
  <c r="F90" i="6"/>
  <c r="C60" i="6"/>
  <c r="G60" i="6"/>
  <c r="C61" i="6"/>
  <c r="G61" i="6"/>
  <c r="C62" i="6"/>
  <c r="E62" i="6"/>
  <c r="C63" i="6"/>
  <c r="G63" i="6"/>
  <c r="C64" i="6"/>
  <c r="G64" i="6"/>
  <c r="C65" i="6"/>
  <c r="C66" i="6"/>
  <c r="F66" i="6"/>
  <c r="F59" i="6"/>
  <c r="F60" i="6"/>
  <c r="F61" i="6"/>
  <c r="F62" i="6"/>
  <c r="F63" i="6"/>
  <c r="F64" i="6"/>
  <c r="F65" i="6"/>
  <c r="C67" i="6"/>
  <c r="F67" i="6"/>
  <c r="F68" i="6"/>
  <c r="F69" i="6"/>
  <c r="C70" i="6"/>
  <c r="F70" i="6"/>
  <c r="F71" i="6"/>
  <c r="F75" i="6"/>
  <c r="F174" i="6" s="1"/>
  <c r="E67" i="6"/>
  <c r="C68" i="6"/>
  <c r="E68" i="6"/>
  <c r="C69" i="6"/>
  <c r="E70" i="6"/>
  <c r="C71" i="6"/>
  <c r="E71" i="6"/>
  <c r="C36" i="6"/>
  <c r="C37" i="6"/>
  <c r="G37" i="6"/>
  <c r="C38" i="6"/>
  <c r="E38" i="6"/>
  <c r="C39" i="6"/>
  <c r="C35" i="6"/>
  <c r="C40" i="6"/>
  <c r="C41" i="6"/>
  <c r="C42" i="6"/>
  <c r="C43" i="6"/>
  <c r="C44" i="6"/>
  <c r="C45" i="6"/>
  <c r="C46" i="6"/>
  <c r="C47" i="6"/>
  <c r="C49" i="6"/>
  <c r="C50" i="6"/>
  <c r="C53" i="6"/>
  <c r="C167" i="6"/>
  <c r="E40" i="6"/>
  <c r="G41" i="6"/>
  <c r="F42" i="6"/>
  <c r="E43" i="6"/>
  <c r="F44" i="6"/>
  <c r="G46" i="6"/>
  <c r="E47" i="6"/>
  <c r="F49" i="6"/>
  <c r="F50" i="6"/>
  <c r="C13" i="6"/>
  <c r="C12" i="6"/>
  <c r="C14" i="6"/>
  <c r="C15" i="6"/>
  <c r="C16" i="6"/>
  <c r="C17" i="6"/>
  <c r="C18" i="6"/>
  <c r="C19" i="6"/>
  <c r="C20" i="6"/>
  <c r="C21" i="6"/>
  <c r="C22" i="6"/>
  <c r="C23" i="6"/>
  <c r="C24" i="6"/>
  <c r="C25" i="6"/>
  <c r="C26" i="6"/>
  <c r="C29" i="6"/>
  <c r="C162" i="6" s="1"/>
  <c r="F14" i="6"/>
  <c r="E15" i="6"/>
  <c r="E17" i="6"/>
  <c r="F18" i="6"/>
  <c r="F29" i="6" s="1"/>
  <c r="E19" i="6"/>
  <c r="G20" i="6"/>
  <c r="G21" i="6"/>
  <c r="F22" i="6"/>
  <c r="E23" i="6"/>
  <c r="F25" i="6"/>
  <c r="F26" i="6"/>
  <c r="F24" i="6"/>
  <c r="F23" i="6"/>
  <c r="F21" i="6"/>
  <c r="F20" i="6"/>
  <c r="F19" i="6"/>
  <c r="F17" i="6"/>
  <c r="F16" i="6"/>
  <c r="F15" i="6"/>
  <c r="F12" i="6"/>
  <c r="G26" i="6"/>
  <c r="G25" i="6"/>
  <c r="G24" i="6"/>
  <c r="G23" i="6"/>
  <c r="G22" i="6"/>
  <c r="G19" i="6"/>
  <c r="G18" i="6"/>
  <c r="G17" i="6"/>
  <c r="G30" i="6" s="1"/>
  <c r="G16" i="6"/>
  <c r="G15" i="6"/>
  <c r="G14" i="6"/>
  <c r="G13" i="6"/>
  <c r="G12" i="6"/>
  <c r="F47" i="6"/>
  <c r="F46" i="6"/>
  <c r="F45" i="6"/>
  <c r="F43" i="6"/>
  <c r="F41" i="6"/>
  <c r="F40" i="6"/>
  <c r="F39" i="6"/>
  <c r="F38" i="6"/>
  <c r="F37" i="6"/>
  <c r="F36" i="6"/>
  <c r="F35" i="6"/>
  <c r="G50" i="6"/>
  <c r="G49" i="6"/>
  <c r="G47" i="6"/>
  <c r="G45" i="6"/>
  <c r="G44" i="6"/>
  <c r="G43" i="6"/>
  <c r="G42" i="6"/>
  <c r="G40" i="6"/>
  <c r="G39" i="6"/>
  <c r="G38" i="6"/>
  <c r="G71" i="6"/>
  <c r="G70" i="6"/>
  <c r="G69" i="6"/>
  <c r="G68" i="6"/>
  <c r="G67" i="6"/>
  <c r="G66" i="6"/>
  <c r="G73" i="6" s="1"/>
  <c r="G172" i="6" s="1"/>
  <c r="G65" i="6"/>
  <c r="G62" i="6"/>
  <c r="C59" i="6"/>
  <c r="G59" i="6"/>
  <c r="F88" i="6"/>
  <c r="F87" i="6"/>
  <c r="F86" i="6"/>
  <c r="F85" i="6"/>
  <c r="F84" i="6"/>
  <c r="F83" i="6"/>
  <c r="F82" i="6"/>
  <c r="F80" i="6"/>
  <c r="F79" i="6"/>
  <c r="G90" i="6"/>
  <c r="G89" i="6"/>
  <c r="G88" i="6"/>
  <c r="G85" i="6"/>
  <c r="G84" i="6"/>
  <c r="G83" i="6"/>
  <c r="G82" i="6"/>
  <c r="G81" i="6"/>
  <c r="G79" i="6"/>
  <c r="F112" i="6"/>
  <c r="F111" i="6"/>
  <c r="F110" i="6"/>
  <c r="F109" i="6"/>
  <c r="F108" i="6"/>
  <c r="F107" i="6"/>
  <c r="F106" i="6"/>
  <c r="F103" i="6"/>
  <c r="F102" i="6"/>
  <c r="F101" i="6"/>
  <c r="F100" i="6"/>
  <c r="F99" i="6"/>
  <c r="F98" i="6"/>
  <c r="G113" i="6"/>
  <c r="G112" i="6"/>
  <c r="G110" i="6"/>
  <c r="G106" i="6"/>
  <c r="G105" i="6"/>
  <c r="G104" i="6"/>
  <c r="G103" i="6"/>
  <c r="G102" i="6"/>
  <c r="G101" i="6"/>
  <c r="G100" i="6"/>
  <c r="G99" i="6"/>
  <c r="C98" i="6"/>
  <c r="F132" i="6"/>
  <c r="F131" i="6"/>
  <c r="F130" i="6"/>
  <c r="F128" i="6"/>
  <c r="F126" i="6"/>
  <c r="F124" i="6"/>
  <c r="F123" i="6"/>
  <c r="F122" i="6"/>
  <c r="F121" i="6"/>
  <c r="F135" i="6" s="1"/>
  <c r="F187" i="6" s="1"/>
  <c r="G133" i="6"/>
  <c r="G132" i="6"/>
  <c r="G129" i="6"/>
  <c r="G128" i="6"/>
  <c r="G127" i="6"/>
  <c r="G126" i="6"/>
  <c r="G125" i="6"/>
  <c r="G124" i="6"/>
  <c r="G123" i="6"/>
  <c r="G122" i="6"/>
  <c r="G121" i="6"/>
  <c r="F151" i="6"/>
  <c r="F157" i="6" s="1"/>
  <c r="F150" i="6"/>
  <c r="F149" i="6"/>
  <c r="F148" i="6"/>
  <c r="F147" i="6"/>
  <c r="F145" i="6"/>
  <c r="F144" i="6"/>
  <c r="F143" i="6"/>
  <c r="C141" i="6"/>
  <c r="G153" i="6"/>
  <c r="G152" i="6"/>
  <c r="G151" i="6"/>
  <c r="G157" i="6" s="1"/>
  <c r="G148" i="6"/>
  <c r="G147" i="6"/>
  <c r="G146" i="6"/>
  <c r="G145" i="6"/>
  <c r="G144" i="6"/>
  <c r="G142" i="6"/>
  <c r="G141" i="6"/>
  <c r="E26" i="6"/>
  <c r="E25" i="6"/>
  <c r="E24" i="6"/>
  <c r="E22" i="6"/>
  <c r="E21" i="6"/>
  <c r="E20" i="6"/>
  <c r="E18" i="6"/>
  <c r="E16" i="6"/>
  <c r="E14" i="6"/>
  <c r="E13" i="6"/>
  <c r="E12" i="6"/>
  <c r="E50" i="6"/>
  <c r="E49" i="6"/>
  <c r="E46" i="6"/>
  <c r="E45" i="6"/>
  <c r="E44" i="6"/>
  <c r="E42" i="6"/>
  <c r="E41" i="6"/>
  <c r="E37" i="6"/>
  <c r="E36" i="6"/>
  <c r="E35" i="6"/>
  <c r="E69" i="6"/>
  <c r="E74" i="6" s="1"/>
  <c r="E173" i="6" s="1"/>
  <c r="E66" i="6"/>
  <c r="E65" i="6"/>
  <c r="E64" i="6"/>
  <c r="E63" i="6"/>
  <c r="E61" i="6"/>
  <c r="E60" i="6"/>
  <c r="E59" i="6"/>
  <c r="E90" i="6"/>
  <c r="E89" i="6"/>
  <c r="E88" i="6"/>
  <c r="E87" i="6"/>
  <c r="E86" i="6"/>
  <c r="E84" i="6"/>
  <c r="E83" i="6"/>
  <c r="E81" i="6"/>
  <c r="E80" i="6"/>
  <c r="C79" i="6"/>
  <c r="E79" i="6"/>
  <c r="E113" i="6"/>
  <c r="E111" i="6"/>
  <c r="E109" i="6"/>
  <c r="E108" i="6"/>
  <c r="E107" i="6"/>
  <c r="E106" i="6"/>
  <c r="E105" i="6"/>
  <c r="E104" i="6"/>
  <c r="E102" i="6"/>
  <c r="E98" i="6"/>
  <c r="E133" i="6"/>
  <c r="E132" i="6"/>
  <c r="E131" i="6"/>
  <c r="E130" i="6"/>
  <c r="E129" i="6"/>
  <c r="E128" i="6"/>
  <c r="E127" i="6"/>
  <c r="E125" i="6"/>
  <c r="C121" i="6"/>
  <c r="E121" i="6"/>
  <c r="E153" i="6"/>
  <c r="E152" i="6"/>
  <c r="E155" i="6" s="1"/>
  <c r="E192" i="6" s="1"/>
  <c r="E151" i="6"/>
  <c r="E150" i="6"/>
  <c r="E149" i="6"/>
  <c r="E148" i="6"/>
  <c r="E147" i="6"/>
  <c r="E146" i="6"/>
  <c r="E143" i="6"/>
  <c r="E142" i="6"/>
  <c r="E141" i="6"/>
  <c r="E118" i="1"/>
  <c r="E119" i="1"/>
  <c r="E97" i="1"/>
  <c r="E98" i="1"/>
  <c r="E99" i="1"/>
  <c r="E100" i="1"/>
  <c r="E101" i="1"/>
  <c r="E102" i="1"/>
  <c r="E103" i="1"/>
  <c r="E104" i="1"/>
  <c r="E105" i="1"/>
  <c r="E106" i="1"/>
  <c r="E107" i="1"/>
  <c r="E108" i="1"/>
  <c r="E96" i="1"/>
  <c r="E65" i="1"/>
  <c r="E66" i="1"/>
  <c r="E76" i="1"/>
  <c r="E77" i="1"/>
  <c r="E78" i="1"/>
  <c r="E79" i="1"/>
  <c r="E80" i="1"/>
  <c r="E81" i="1"/>
  <c r="E82" i="1"/>
  <c r="E83" i="1"/>
  <c r="E84" i="1"/>
  <c r="E85" i="1"/>
  <c r="E86" i="1"/>
  <c r="E87" i="1"/>
  <c r="E88" i="1"/>
  <c r="E89" i="1"/>
  <c r="E91" i="1"/>
  <c r="E92" i="1"/>
  <c r="E93" i="1"/>
  <c r="E50" i="1"/>
  <c r="E51" i="1"/>
  <c r="E52" i="1"/>
  <c r="E53" i="1"/>
  <c r="E55" i="1"/>
  <c r="E56" i="1"/>
  <c r="E57" i="1"/>
  <c r="E58" i="1"/>
  <c r="E59" i="1"/>
  <c r="E60" i="1"/>
  <c r="E61" i="1"/>
  <c r="E49" i="1"/>
  <c r="E30" i="1"/>
  <c r="E31" i="1"/>
  <c r="E32" i="1"/>
  <c r="E33" i="1"/>
  <c r="E34" i="1"/>
  <c r="E35" i="1"/>
  <c r="E36" i="1"/>
  <c r="E37" i="1"/>
  <c r="E38" i="1"/>
  <c r="E39" i="1"/>
  <c r="E40" i="1"/>
  <c r="E41" i="1"/>
  <c r="E43" i="1"/>
  <c r="E44" i="1"/>
  <c r="E29" i="1"/>
  <c r="E12" i="1"/>
  <c r="E13" i="1"/>
  <c r="E14" i="1"/>
  <c r="E15" i="1"/>
  <c r="E16" i="1"/>
  <c r="E17" i="1"/>
  <c r="E18" i="1"/>
  <c r="E19" i="1"/>
  <c r="E20" i="1"/>
  <c r="E21" i="1"/>
  <c r="E22" i="1"/>
  <c r="E23" i="1"/>
  <c r="E24" i="1"/>
  <c r="E25" i="1"/>
  <c r="C11" i="2"/>
  <c r="D11" i="2"/>
  <c r="C12" i="2"/>
  <c r="P21" i="2" s="1"/>
  <c r="U21" i="2" s="1"/>
  <c r="D12" i="2"/>
  <c r="C14" i="2"/>
  <c r="Q21" i="2"/>
  <c r="N21" i="2"/>
  <c r="C13" i="2"/>
  <c r="C15" i="2"/>
  <c r="D15" i="2"/>
  <c r="C84" i="2"/>
  <c r="D84" i="2"/>
  <c r="C83" i="2"/>
  <c r="D83" i="2"/>
  <c r="C82" i="2"/>
  <c r="D82" i="2"/>
  <c r="C81" i="2"/>
  <c r="D81" i="2" s="1"/>
  <c r="C18" i="2"/>
  <c r="D18" i="2"/>
  <c r="C23" i="2"/>
  <c r="D23" i="2"/>
  <c r="C22" i="2"/>
  <c r="D22" i="2"/>
  <c r="C21" i="2"/>
  <c r="C20" i="2"/>
  <c r="C26" i="2"/>
  <c r="C25" i="2"/>
  <c r="D25" i="2"/>
  <c r="C24" i="2"/>
  <c r="D24" i="2"/>
  <c r="C45" i="2"/>
  <c r="D45" i="2"/>
  <c r="C43" i="2"/>
  <c r="C42" i="2"/>
  <c r="C41" i="2"/>
  <c r="D41" i="2"/>
  <c r="C40" i="2"/>
  <c r="D40" i="2"/>
  <c r="C38" i="2"/>
  <c r="D38" i="2"/>
  <c r="C37" i="2"/>
  <c r="D37" i="2"/>
  <c r="C35" i="2"/>
  <c r="D35" i="2"/>
  <c r="C34" i="2"/>
  <c r="C33" i="2"/>
  <c r="D33" i="2"/>
  <c r="C32" i="2"/>
  <c r="D32" i="2"/>
  <c r="C31" i="2"/>
  <c r="C30" i="2"/>
  <c r="Q23" i="2"/>
  <c r="N23" i="2"/>
  <c r="C52" i="2"/>
  <c r="C51" i="2"/>
  <c r="D51" i="2"/>
  <c r="C50" i="2"/>
  <c r="D50" i="2"/>
  <c r="C49" i="2"/>
  <c r="D49" i="2"/>
  <c r="C56" i="2"/>
  <c r="D56" i="2"/>
  <c r="C55" i="2"/>
  <c r="D55" i="2" s="1"/>
  <c r="C54" i="2"/>
  <c r="D54" i="2"/>
  <c r="C53" i="2"/>
  <c r="D53" i="2"/>
  <c r="C61" i="2"/>
  <c r="D61" i="2"/>
  <c r="C60" i="2"/>
  <c r="C63" i="2"/>
  <c r="D63" i="2"/>
  <c r="C62" i="2"/>
  <c r="D62" i="2"/>
  <c r="C69" i="2"/>
  <c r="D69" i="2"/>
  <c r="C68" i="2"/>
  <c r="D68" i="2"/>
  <c r="C67" i="2"/>
  <c r="D67" i="2"/>
  <c r="C72" i="2"/>
  <c r="D72" i="2"/>
  <c r="C71" i="2"/>
  <c r="D71" i="2"/>
  <c r="C74" i="2"/>
  <c r="D74" i="2"/>
  <c r="C73" i="2"/>
  <c r="D73" i="2"/>
  <c r="C78" i="2"/>
  <c r="D78" i="2"/>
  <c r="C77" i="2"/>
  <c r="D77" i="2"/>
  <c r="C76" i="2"/>
  <c r="D76" i="2"/>
  <c r="C90" i="2"/>
  <c r="Q28" i="2"/>
  <c r="C89" i="2"/>
  <c r="D89" i="2"/>
  <c r="C88" i="2"/>
  <c r="D88" i="2"/>
  <c r="C96" i="2"/>
  <c r="C95" i="2"/>
  <c r="D95" i="2"/>
  <c r="C102" i="2"/>
  <c r="D102" i="2"/>
  <c r="C101" i="2"/>
  <c r="D101" i="2"/>
  <c r="C100" i="2"/>
  <c r="D100" i="2"/>
  <c r="C99" i="2"/>
  <c r="D99" i="2"/>
  <c r="C116" i="2"/>
  <c r="D116" i="2"/>
  <c r="C115" i="2"/>
  <c r="D115" i="2"/>
  <c r="C114" i="2"/>
  <c r="D114" i="2"/>
  <c r="C112" i="2"/>
  <c r="D112" i="2"/>
  <c r="C111" i="2"/>
  <c r="D111" i="2"/>
  <c r="C109" i="2"/>
  <c r="D109" i="2"/>
  <c r="C107" i="2"/>
  <c r="D107" i="2"/>
  <c r="C106" i="2"/>
  <c r="D106" i="2"/>
  <c r="C121" i="2"/>
  <c r="D121" i="2"/>
  <c r="C120" i="2"/>
  <c r="D120" i="2"/>
  <c r="C119" i="2"/>
  <c r="D119" i="2"/>
  <c r="C125" i="2"/>
  <c r="D125" i="2"/>
  <c r="C124" i="2"/>
  <c r="D124" i="2"/>
  <c r="C143" i="2"/>
  <c r="D143" i="2"/>
  <c r="C142" i="2"/>
  <c r="D142" i="2"/>
  <c r="C141" i="2"/>
  <c r="D141" i="2"/>
  <c r="C140" i="2"/>
  <c r="D140" i="2"/>
  <c r="C128" i="2"/>
  <c r="D128" i="2"/>
  <c r="C139" i="2"/>
  <c r="D139" i="2"/>
  <c r="C138" i="2"/>
  <c r="D138" i="2"/>
  <c r="C137" i="2"/>
  <c r="D137" i="2"/>
  <c r="C136" i="2"/>
  <c r="D136" i="2"/>
  <c r="C135" i="2"/>
  <c r="D135" i="2"/>
  <c r="C134" i="2"/>
  <c r="D134" i="2"/>
  <c r="C133" i="2"/>
  <c r="D133" i="2"/>
  <c r="C132" i="2"/>
  <c r="D132" i="2"/>
  <c r="C131" i="2"/>
  <c r="D131" i="2"/>
  <c r="C130" i="2"/>
  <c r="D130" i="2"/>
  <c r="C147" i="2"/>
  <c r="D147" i="2"/>
  <c r="C146" i="2"/>
  <c r="D146" i="2"/>
  <c r="N47" i="2"/>
  <c r="U47" i="2"/>
  <c r="B6" i="2"/>
  <c r="C230" i="2"/>
  <c r="C155" i="2"/>
  <c r="C161" i="2"/>
  <c r="Q46" i="2"/>
  <c r="S46" i="2"/>
  <c r="C178" i="2"/>
  <c r="Q54" i="2"/>
  <c r="S54" i="2"/>
  <c r="C188" i="2"/>
  <c r="D188" i="2"/>
  <c r="C187" i="2"/>
  <c r="D187" i="2"/>
  <c r="C186" i="2"/>
  <c r="D186" i="2"/>
  <c r="C185" i="2"/>
  <c r="D185" i="2"/>
  <c r="C205" i="2"/>
  <c r="Q64" i="2"/>
  <c r="A2" i="7"/>
  <c r="Q49" i="2"/>
  <c r="B4" i="2"/>
  <c r="C3" i="6"/>
  <c r="B3" i="5"/>
  <c r="B214" i="6"/>
  <c r="B212" i="6"/>
  <c r="B211" i="6"/>
  <c r="B210" i="6"/>
  <c r="B209" i="6"/>
  <c r="B208" i="6"/>
  <c r="B207" i="6"/>
  <c r="B206" i="6"/>
  <c r="C231" i="2"/>
  <c r="C229" i="2"/>
  <c r="C228" i="2"/>
  <c r="C227" i="2"/>
  <c r="C226" i="2"/>
  <c r="C222" i="2"/>
  <c r="C159" i="2"/>
  <c r="D14" i="2"/>
  <c r="D20" i="2"/>
  <c r="D26" i="2"/>
  <c r="D42" i="2"/>
  <c r="D43" i="2"/>
  <c r="Q67" i="2"/>
  <c r="Q68" i="2"/>
  <c r="R68" i="2"/>
  <c r="S68" i="2"/>
  <c r="E11" i="1"/>
  <c r="C243" i="2"/>
  <c r="C172" i="2"/>
  <c r="Q48" i="2"/>
  <c r="F18" i="4"/>
  <c r="D30" i="2"/>
  <c r="C156" i="2"/>
  <c r="G6" i="4"/>
  <c r="C223" i="2"/>
  <c r="D96" i="2"/>
  <c r="D52" i="2"/>
  <c r="C235" i="2"/>
  <c r="C239" i="2"/>
  <c r="F81" i="6"/>
  <c r="F94" i="6"/>
  <c r="F179" i="6"/>
  <c r="C117" i="6"/>
  <c r="C184" i="6"/>
  <c r="G98" i="6"/>
  <c r="G35" i="6"/>
  <c r="V41" i="2"/>
  <c r="W40" i="2"/>
  <c r="D21" i="2"/>
  <c r="C152" i="2"/>
  <c r="C234" i="2"/>
  <c r="C202" i="2"/>
  <c r="C199" i="2"/>
  <c r="P31" i="2"/>
  <c r="U31" i="2"/>
  <c r="C16" i="7"/>
  <c r="G18" i="4"/>
  <c r="D60" i="2"/>
  <c r="Q66" i="2"/>
  <c r="S66" i="2"/>
  <c r="P38" i="2"/>
  <c r="U38" i="2"/>
  <c r="C22" i="7"/>
  <c r="P22" i="2"/>
  <c r="U22" i="2"/>
  <c r="C180" i="2"/>
  <c r="G26" i="4"/>
  <c r="Q25" i="2"/>
  <c r="N25" i="2"/>
  <c r="P25" i="2"/>
  <c r="U25" i="2"/>
  <c r="C10" i="7"/>
  <c r="P32" i="2"/>
  <c r="U32" i="2"/>
  <c r="C17" i="7"/>
  <c r="P26" i="2"/>
  <c r="U26" i="2" s="1"/>
  <c r="D31" i="2"/>
  <c r="C31" i="6"/>
  <c r="C164" i="6" s="1"/>
  <c r="R54" i="2"/>
  <c r="P27" i="2"/>
  <c r="U27" i="2" s="1"/>
  <c r="F141" i="6"/>
  <c r="C156" i="6"/>
  <c r="C193" i="6" s="1"/>
  <c r="G36" i="6"/>
  <c r="C55" i="6"/>
  <c r="C169" i="6"/>
  <c r="P28" i="2"/>
  <c r="U28" i="2"/>
  <c r="C54" i="6"/>
  <c r="C168" i="6"/>
  <c r="R46" i="2"/>
  <c r="T46" i="2"/>
  <c r="D90" i="2"/>
  <c r="C92" i="6"/>
  <c r="C177" i="6"/>
  <c r="U53" i="2"/>
  <c r="P58" i="2"/>
  <c r="P23" i="2"/>
  <c r="D34" i="2"/>
  <c r="C24" i="7"/>
  <c r="C153" i="2"/>
  <c r="P42" i="2"/>
  <c r="G12" i="4"/>
  <c r="Q62" i="2"/>
  <c r="F12" i="4"/>
  <c r="C198" i="2"/>
  <c r="C196" i="2"/>
  <c r="C168" i="2"/>
  <c r="Q44" i="2"/>
  <c r="S44" i="2"/>
  <c r="F6" i="4"/>
  <c r="Q61" i="2"/>
  <c r="S61" i="2"/>
  <c r="F10" i="4"/>
  <c r="G10" i="4"/>
  <c r="S62" i="2"/>
  <c r="R62" i="2"/>
  <c r="R44" i="2"/>
  <c r="T44" i="2"/>
  <c r="R61" i="2"/>
  <c r="G155" i="6"/>
  <c r="G192" i="6" s="1"/>
  <c r="E157" i="6"/>
  <c r="E194" i="6" s="1"/>
  <c r="G136" i="6"/>
  <c r="G188" i="6" s="1"/>
  <c r="G116" i="6"/>
  <c r="G183" i="6" s="1"/>
  <c r="G92" i="6"/>
  <c r="G177" i="6"/>
  <c r="E29" i="6"/>
  <c r="E162" i="6" s="1"/>
  <c r="R66" i="2"/>
  <c r="U65" i="2"/>
  <c r="P79" i="2"/>
  <c r="C13" i="7"/>
  <c r="E137" i="6"/>
  <c r="E135" i="6"/>
  <c r="E187" i="6"/>
  <c r="E136" i="6"/>
  <c r="E188" i="6" s="1"/>
  <c r="F8" i="4"/>
  <c r="C169" i="2"/>
  <c r="Q45" i="2"/>
  <c r="G8" i="4"/>
  <c r="G14" i="4"/>
  <c r="F14" i="4"/>
  <c r="Q59" i="2"/>
  <c r="C167" i="2"/>
  <c r="C166" i="2"/>
  <c r="F55" i="6"/>
  <c r="G55" i="6"/>
  <c r="G169" i="6"/>
  <c r="E93" i="6"/>
  <c r="E178" i="6"/>
  <c r="E92" i="6"/>
  <c r="E177" i="6"/>
  <c r="E94" i="6"/>
  <c r="Q60" i="2"/>
  <c r="F16" i="4"/>
  <c r="G16" i="4"/>
  <c r="F22" i="4"/>
  <c r="Q52" i="2"/>
  <c r="R52" i="2"/>
  <c r="F73" i="6"/>
  <c r="F172" i="6" s="1"/>
  <c r="C7" i="7"/>
  <c r="P73" i="2"/>
  <c r="S48" i="2"/>
  <c r="R48" i="2"/>
  <c r="S64" i="2"/>
  <c r="R64" i="2"/>
  <c r="E116" i="6"/>
  <c r="E183" i="6"/>
  <c r="E115" i="6"/>
  <c r="E182" i="6" s="1"/>
  <c r="E117" i="6"/>
  <c r="Q56" i="2"/>
  <c r="C93" i="6"/>
  <c r="C178" i="6"/>
  <c r="C30" i="6"/>
  <c r="C94" i="6"/>
  <c r="F74" i="6"/>
  <c r="F173" i="6" s="1"/>
  <c r="P35" i="2"/>
  <c r="C116" i="6"/>
  <c r="C183" i="6" s="1"/>
  <c r="C115" i="6"/>
  <c r="C118" i="6" s="1"/>
  <c r="C182" i="6"/>
  <c r="D13" i="2"/>
  <c r="E39" i="6"/>
  <c r="E53" i="6"/>
  <c r="E167" i="6"/>
  <c r="F26" i="4"/>
  <c r="P33" i="2"/>
  <c r="U33" i="2"/>
  <c r="C18" i="7"/>
  <c r="E156" i="6"/>
  <c r="E193" i="6" s="1"/>
  <c r="Q42" i="2"/>
  <c r="N42" i="2"/>
  <c r="C242" i="2"/>
  <c r="G22" i="4"/>
  <c r="C157" i="6"/>
  <c r="P37" i="2"/>
  <c r="U37" i="2"/>
  <c r="C21" i="7"/>
  <c r="F13" i="6"/>
  <c r="F24" i="4"/>
  <c r="C136" i="6"/>
  <c r="C188" i="6"/>
  <c r="C236" i="2"/>
  <c r="C155" i="6"/>
  <c r="C192" i="6"/>
  <c r="C135" i="6"/>
  <c r="C187" i="6" s="1"/>
  <c r="C137" i="6"/>
  <c r="Q35" i="2"/>
  <c r="N35" i="2"/>
  <c r="G75" i="6"/>
  <c r="F93" i="6"/>
  <c r="F178" i="6"/>
  <c r="F92" i="6"/>
  <c r="F177" i="6"/>
  <c r="G115" i="6"/>
  <c r="G182" i="6" s="1"/>
  <c r="G117" i="6"/>
  <c r="F169" i="6"/>
  <c r="U23" i="2"/>
  <c r="G93" i="6"/>
  <c r="G178" i="6"/>
  <c r="G94" i="6"/>
  <c r="G135" i="6"/>
  <c r="G187" i="6"/>
  <c r="G137" i="6"/>
  <c r="G189" i="6" s="1"/>
  <c r="F53" i="6"/>
  <c r="F54" i="6"/>
  <c r="F168" i="6"/>
  <c r="F116" i="6"/>
  <c r="F183" i="6"/>
  <c r="F115" i="6"/>
  <c r="F182" i="6" s="1"/>
  <c r="F117" i="6"/>
  <c r="F184" i="6" s="1"/>
  <c r="G54" i="6"/>
  <c r="G53" i="6"/>
  <c r="C56" i="6"/>
  <c r="P34" i="2"/>
  <c r="U34" i="2"/>
  <c r="C189" i="6"/>
  <c r="C194" i="6"/>
  <c r="C179" i="6"/>
  <c r="C95" i="6"/>
  <c r="S56" i="2"/>
  <c r="R56" i="2"/>
  <c r="E118" i="6"/>
  <c r="E210" i="6" s="1"/>
  <c r="T11" i="5" s="1"/>
  <c r="E184" i="6"/>
  <c r="E138" i="6"/>
  <c r="E189" i="6"/>
  <c r="E54" i="6"/>
  <c r="S59" i="2"/>
  <c r="R59" i="2"/>
  <c r="S45" i="2"/>
  <c r="R45" i="2"/>
  <c r="R43" i="2"/>
  <c r="S43" i="2"/>
  <c r="U41" i="2"/>
  <c r="T45" i="2"/>
  <c r="U35" i="2"/>
  <c r="E55" i="6"/>
  <c r="E95" i="6"/>
  <c r="E179" i="6"/>
  <c r="C237" i="2"/>
  <c r="C241" i="2"/>
  <c r="C174" i="2"/>
  <c r="Q51" i="2"/>
  <c r="C240" i="2"/>
  <c r="R60" i="2"/>
  <c r="S60" i="2"/>
  <c r="U63" i="2"/>
  <c r="G56" i="6"/>
  <c r="G167" i="6"/>
  <c r="F167" i="6"/>
  <c r="C19" i="7"/>
  <c r="V30" i="2"/>
  <c r="G168" i="6"/>
  <c r="G138" i="6"/>
  <c r="G211" i="6" s="1"/>
  <c r="V12" i="5" s="1"/>
  <c r="C8" i="7"/>
  <c r="P74" i="2"/>
  <c r="F95" i="6"/>
  <c r="C170" i="6"/>
  <c r="C207" i="6"/>
  <c r="C8" i="5"/>
  <c r="G179" i="6"/>
  <c r="G95" i="6"/>
  <c r="F56" i="6"/>
  <c r="G184" i="6"/>
  <c r="E168" i="6"/>
  <c r="C180" i="6"/>
  <c r="C209" i="6"/>
  <c r="C10" i="5"/>
  <c r="E209" i="6"/>
  <c r="T10" i="5"/>
  <c r="E180" i="6"/>
  <c r="C173" i="2"/>
  <c r="G20" i="4"/>
  <c r="E56" i="6"/>
  <c r="E169" i="6"/>
  <c r="U55" i="2"/>
  <c r="R51" i="2"/>
  <c r="T51" i="2"/>
  <c r="S52" i="2"/>
  <c r="S51" i="2"/>
  <c r="E190" i="6"/>
  <c r="E211" i="6"/>
  <c r="T12" i="5"/>
  <c r="C20" i="7"/>
  <c r="U57" i="2"/>
  <c r="P76" i="2"/>
  <c r="F207" i="6"/>
  <c r="U8" i="5"/>
  <c r="F170" i="6"/>
  <c r="G209" i="6"/>
  <c r="V10" i="5"/>
  <c r="G180" i="6"/>
  <c r="F180" i="6"/>
  <c r="F209" i="6"/>
  <c r="U10" i="5"/>
  <c r="G190" i="6"/>
  <c r="C15" i="7"/>
  <c r="W30" i="2"/>
  <c r="G170" i="6"/>
  <c r="G207" i="6"/>
  <c r="V8" i="5"/>
  <c r="F20" i="4"/>
  <c r="Q50" i="2"/>
  <c r="V40" i="2"/>
  <c r="E207" i="6"/>
  <c r="T8" i="5"/>
  <c r="E170" i="6"/>
  <c r="T50" i="2"/>
  <c r="R50" i="2"/>
  <c r="S50" i="2"/>
  <c r="C158" i="6" l="1"/>
  <c r="C212" i="6" s="1"/>
  <c r="C13" i="5" s="1"/>
  <c r="G194" i="6"/>
  <c r="F194" i="6"/>
  <c r="F158" i="6"/>
  <c r="C195" i="6"/>
  <c r="F155" i="6"/>
  <c r="F192" i="6" s="1"/>
  <c r="E158" i="6"/>
  <c r="G156" i="6"/>
  <c r="G193" i="6" s="1"/>
  <c r="F156" i="6"/>
  <c r="F193" i="6" s="1"/>
  <c r="P78" i="2"/>
  <c r="C12" i="7"/>
  <c r="F136" i="6"/>
  <c r="F188" i="6" s="1"/>
  <c r="F137" i="6"/>
  <c r="C138" i="6"/>
  <c r="C11" i="7"/>
  <c r="P77" i="2"/>
  <c r="C210" i="6"/>
  <c r="C11" i="5" s="1"/>
  <c r="C185" i="6"/>
  <c r="E185" i="6"/>
  <c r="G118" i="6"/>
  <c r="F118" i="6"/>
  <c r="F199" i="6"/>
  <c r="E73" i="6"/>
  <c r="E172" i="6" s="1"/>
  <c r="P24" i="2"/>
  <c r="U24" i="2" s="1"/>
  <c r="E75" i="6"/>
  <c r="E174" i="6" s="1"/>
  <c r="C75" i="6"/>
  <c r="C174" i="6" s="1"/>
  <c r="G174" i="6"/>
  <c r="G74" i="6"/>
  <c r="G173" i="6" s="1"/>
  <c r="C73" i="6"/>
  <c r="C172" i="6" s="1"/>
  <c r="F76" i="6"/>
  <c r="C74" i="6"/>
  <c r="C173" i="6" s="1"/>
  <c r="F30" i="6"/>
  <c r="F163" i="6" s="1"/>
  <c r="G31" i="6"/>
  <c r="G164" i="6" s="1"/>
  <c r="G29" i="6"/>
  <c r="C32" i="6"/>
  <c r="C165" i="6" s="1"/>
  <c r="C163" i="6"/>
  <c r="C201" i="6"/>
  <c r="E30" i="6"/>
  <c r="E163" i="6" s="1"/>
  <c r="C6" i="7"/>
  <c r="V20" i="2"/>
  <c r="P72" i="2"/>
  <c r="P80" i="2" s="1"/>
  <c r="G200" i="6"/>
  <c r="E199" i="6"/>
  <c r="F162" i="6"/>
  <c r="F31" i="6"/>
  <c r="G163" i="6"/>
  <c r="E31" i="6"/>
  <c r="F212" i="6" l="1"/>
  <c r="U13" i="5" s="1"/>
  <c r="F195" i="6"/>
  <c r="E195" i="6"/>
  <c r="E212" i="6"/>
  <c r="T13" i="5" s="1"/>
  <c r="G158" i="6"/>
  <c r="F138" i="6"/>
  <c r="F189" i="6"/>
  <c r="F200" i="6"/>
  <c r="C190" i="6"/>
  <c r="C211" i="6"/>
  <c r="C12" i="5" s="1"/>
  <c r="F210" i="6"/>
  <c r="U11" i="5" s="1"/>
  <c r="F185" i="6"/>
  <c r="G185" i="6"/>
  <c r="G210" i="6"/>
  <c r="V11" i="5" s="1"/>
  <c r="E76" i="6"/>
  <c r="C9" i="7"/>
  <c r="P75" i="2"/>
  <c r="E208" i="6"/>
  <c r="T9" i="5" s="1"/>
  <c r="E175" i="6"/>
  <c r="C199" i="6"/>
  <c r="C202" i="6" s="1"/>
  <c r="C214" i="6" s="1"/>
  <c r="C15" i="5" s="1"/>
  <c r="F208" i="6"/>
  <c r="U9" i="5" s="1"/>
  <c r="F175" i="6"/>
  <c r="C200" i="6"/>
  <c r="G76" i="6"/>
  <c r="C76" i="6"/>
  <c r="G32" i="6"/>
  <c r="G165" i="6" s="1"/>
  <c r="G201" i="6"/>
  <c r="C206" i="6"/>
  <c r="C7" i="5" s="1"/>
  <c r="G206" i="6"/>
  <c r="V7" i="5" s="1"/>
  <c r="G162" i="6"/>
  <c r="G199" i="6"/>
  <c r="G202" i="6" s="1"/>
  <c r="G214" i="6" s="1"/>
  <c r="V15" i="5" s="1"/>
  <c r="E200" i="6"/>
  <c r="F201" i="6"/>
  <c r="F202" i="6" s="1"/>
  <c r="F214" i="6" s="1"/>
  <c r="U15" i="5" s="1"/>
  <c r="F164" i="6"/>
  <c r="F32" i="6"/>
  <c r="E164" i="6"/>
  <c r="E32" i="6"/>
  <c r="E201" i="6"/>
  <c r="W20" i="2"/>
  <c r="C26" i="7" s="1"/>
  <c r="C5" i="7"/>
  <c r="G212" i="6" l="1"/>
  <c r="V13" i="5" s="1"/>
  <c r="G195" i="6"/>
  <c r="F190" i="6"/>
  <c r="F211" i="6"/>
  <c r="U12" i="5" s="1"/>
  <c r="C175" i="6"/>
  <c r="C208" i="6"/>
  <c r="C9" i="5" s="1"/>
  <c r="G175" i="6"/>
  <c r="G208" i="6"/>
  <c r="V9" i="5" s="1"/>
  <c r="E202" i="6"/>
  <c r="E214" i="6" s="1"/>
  <c r="T15" i="5" s="1"/>
  <c r="F165" i="6"/>
  <c r="F206" i="6"/>
  <c r="U7" i="5" s="1"/>
  <c r="E206" i="6"/>
  <c r="T7" i="5" s="1"/>
  <c r="E165" i="6"/>
</calcChain>
</file>

<file path=xl/sharedStrings.xml><?xml version="1.0" encoding="utf-8"?>
<sst xmlns="http://schemas.openxmlformats.org/spreadsheetml/2006/main" count="1546" uniqueCount="1081">
  <si>
    <t>1.</t>
  </si>
  <si>
    <t>Planificación</t>
  </si>
  <si>
    <t>2.</t>
  </si>
  <si>
    <t>3.</t>
  </si>
  <si>
    <t>Contratación administrativa</t>
  </si>
  <si>
    <t>4.</t>
  </si>
  <si>
    <t>Presupuesto</t>
  </si>
  <si>
    <t>5.</t>
  </si>
  <si>
    <t>Tecnologías de la información</t>
  </si>
  <si>
    <t>6.</t>
  </si>
  <si>
    <t>7.</t>
  </si>
  <si>
    <t>Recursos humanos</t>
  </si>
  <si>
    <t>8.</t>
  </si>
  <si>
    <t>9.</t>
  </si>
  <si>
    <t>Otros datos</t>
  </si>
  <si>
    <t>a.</t>
  </si>
  <si>
    <t>b.</t>
  </si>
  <si>
    <t>c.</t>
  </si>
  <si>
    <t>Al responder las preguntas, se obtendrán dos resultados:</t>
  </si>
  <si>
    <r>
      <t xml:space="preserve">Un puntaje que se asocia con el grado de cumplimiento de las situaciones mencionadas en las preguntas. Las fórmulas que contiene el archivo permiten contemplar el efecto de las preguntas respecto de las cuales se indique que no son aplicables en la institución. Los puntajes generales se presentan en la hoja de este archivo que se denomina "Resultados"; </t>
    </r>
    <r>
      <rPr>
        <u/>
        <sz val="10"/>
        <rFont val="Calibri"/>
        <family val="2"/>
      </rPr>
      <t>esos puntajes son los que deben comunicarse a la Contraloría General en la certificación que emita la institución, utilizando la plantilla a que se refiere el punto siguiente</t>
    </r>
    <r>
      <rPr>
        <sz val="10"/>
        <rFont val="Calibri"/>
        <family val="2"/>
      </rPr>
      <t>.</t>
    </r>
  </si>
  <si>
    <t>Trabaje exclusivamente en la hoja denominada "Para-responder".</t>
  </si>
  <si>
    <t>Conteste cada una de las preguntas que contiene el cuestionario, y salve el archivo. Observe lo siguiente:</t>
  </si>
  <si>
    <t>En las columnas "Observaciones", "Comentarios" y "Otras anotaciones" puede complementar aquellas respuestas para las cuales estime pertinente aportar datos adicionales.</t>
  </si>
  <si>
    <t>Anote al final del cuestionario, en los espacios previstos, los datos correspondientes a quien completó el cuestionario y a quien lo aprobó, así como las fechas de conclusión del proceso de llenado y de la aprobación.</t>
  </si>
  <si>
    <t>¡Muchas gracias por su participación!</t>
  </si>
  <si>
    <t>Índice de Gestión Institucional del Sector Público 2015</t>
  </si>
  <si>
    <t>SI</t>
  </si>
  <si>
    <t>NO</t>
  </si>
  <si>
    <t>Nombre de la entidad:</t>
  </si>
  <si>
    <t>NO APLICA</t>
  </si>
  <si>
    <t>Tipo de institución por sector económico:</t>
  </si>
  <si>
    <t>Gobierno Central y otros Poderes</t>
  </si>
  <si>
    <t>DISPONIBLES</t>
  </si>
  <si>
    <t>NO DISPONIBLES</t>
  </si>
  <si>
    <t>PREGUNTA</t>
  </si>
  <si>
    <t>EXPLICACIÓN DE LA PREGUNTA</t>
  </si>
  <si>
    <t>RESPUESTA</t>
  </si>
  <si>
    <t>DOCUMENTOS</t>
  </si>
  <si>
    <t>OBSERVACIONES</t>
  </si>
  <si>
    <t>COMENTARIOS</t>
  </si>
  <si>
    <t>OTRAS ANOTACIONES</t>
  </si>
  <si>
    <t>PLANIFICACIÓN</t>
  </si>
  <si>
    <t>Documentación para el expediente</t>
  </si>
  <si>
    <t>1.1</t>
  </si>
  <si>
    <t>Con respecto a la declaración institucional de misión, visión y valores:
a. ¿Han sido promulgadas formalmente por el jerarca?
b. ¿La institución cuenta con un programa establecido y en funcionamiento para divulgar y promover entre los funcionarios dicha declaración?</t>
  </si>
  <si>
    <t>La declaración de misión, visión y valores define la labor o la razón de ser de la institución, las metas que pretende conseguir y los principios sobre los que se asienta la cultura institucional, respectivamente. Se requiere un compromiso activo del jerarca en la construcción, comunicación e instauración y formación de la declaración, que concluye con su promulgación oficial. Además, se requiere su divulgación y promoción entre los funcionarios, mediante un programa formal y controlado.</t>
  </si>
  <si>
    <t>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t>
  </si>
  <si>
    <t>1.2</t>
  </si>
  <si>
    <t>¿La institución ha oficializado una metodología para formular sus planes plurianuales y anuales?</t>
  </si>
  <si>
    <t>Oficializar la metodología implica que el jerarca ha promulgado y dado a conocer a sus funcionarios el conjunto de procedimientos que se deben observar para formular los planes pluriananual y anual. El plan plurianual integra y proyecta las actividades de 3 a 5 o más años; puede equipararse con el plan estratégico si éste detalla lo que se pretende realizar en cada uno de los años que cubre. El plan anual reúne las actividades a ejecutar durante el período.</t>
  </si>
  <si>
    <t>Documentación de la metodología debidamente oficializada; debe constar la aprobación por la autoridad institucional pertinente.</t>
  </si>
  <si>
    <t>1.3</t>
  </si>
  <si>
    <t>¿La institución aplica mecanismos para considerar opiniones de los ciudadanos y los funcionarios durante la formulación de los siguientes instrumentos de gestión?:
a. El plan anual institucional
b. El presupuesto institucional</t>
  </si>
  <si>
    <t>Dichos mecanismos pueden ser direcciones de correo electrónico destinadas al propósito en cuestión, buzones, reuniones en las que participen los interesados, funcionarios designados para canalizar las opiniones, entre otros que permitan valorar las observaciones de los ciudadanos y funcionarios, en relación con asuntos que la institución podría contemplar tanto en el plan anual como en el presupuesto institucional.</t>
  </si>
  <si>
    <t>Documento(s) donde consten los mecanismos y se compruebe su aplicación.</t>
  </si>
  <si>
    <t>1.4</t>
  </si>
  <si>
    <r>
      <t xml:space="preserve">¿La institución cuenta con un plan </t>
    </r>
    <r>
      <rPr>
        <u/>
        <sz val="10"/>
        <rFont val="Calibri"/>
        <family val="2"/>
      </rPr>
      <t>plurianual</t>
    </r>
    <r>
      <rPr>
        <sz val="10"/>
        <rFont val="Calibri"/>
        <family val="2"/>
      </rPr>
      <t xml:space="preserve"> vigente y actualizado?</t>
    </r>
  </si>
  <si>
    <t>El plan plurianual debe tener validez y estar en uso. Asimismo, debe estar actualizado de manera que permita asegurar la continuidad de las actividades y el logro de los objetivos. Aunque la pregunta no lo indica, el plan debe ser oficial, lo que implica que haya sido emitido o aprobado por el jerarca (la autoridad institucional pertinente), para lo cual debe constar el acto correspondiente.</t>
  </si>
  <si>
    <t>Plan plurianual vigente (cubrir el período actual y otros consecutivos) y actualizado (contemplar las modificaciones pertinentes según la dinámica institucional). Para que se considere válido, debe ser un documento oficializado por la autoridad institucional pertinente.</t>
  </si>
  <si>
    <t>1.5</t>
  </si>
  <si>
    <r>
      <t xml:space="preserve">¿El plan </t>
    </r>
    <r>
      <rPr>
        <u/>
        <sz val="10"/>
        <rFont val="Calibri"/>
        <family val="2"/>
      </rPr>
      <t>plurianual</t>
    </r>
    <r>
      <rPr>
        <sz val="10"/>
        <rFont val="Calibri"/>
        <family val="2"/>
      </rPr>
      <t xml:space="preserve"> institucional considera los siguientes tipos de indicadores de desempeño?:
a. De gestión (eficiencia, eficacia, economía)
b. De resultados (efecto, impacto)</t>
    </r>
  </si>
  <si>
    <t>Aparte de identificar lo que se pretende lograr, el plan debe definir indicadores que permitan valorar y cuantificar su logro, así como los efectos tanto positivos como negativos y el impacto sobre la gestión institucional, así como en el cumplimiento de las metas y fines de la entidad.</t>
  </si>
  <si>
    <t>Indicadores en el plan plurianual institucional.</t>
  </si>
  <si>
    <t>1.6</t>
  </si>
  <si>
    <r>
      <t xml:space="preserve">¿El plan </t>
    </r>
    <r>
      <rPr>
        <u/>
        <sz val="10"/>
        <rFont val="Calibri"/>
        <family val="2"/>
      </rPr>
      <t>anual</t>
    </r>
    <r>
      <rPr>
        <sz val="10"/>
        <rFont val="Calibri"/>
        <family val="2"/>
      </rPr>
      <t xml:space="preserve"> institucional considera los siguientes tipos de indicadores de desempeño?
a. De gestión (eficiencia, eficacia, economía)
b. Vinculación con el plan plurianual</t>
    </r>
  </si>
  <si>
    <t>Ver la descripción de la pregunta 1.5. La vinculación del plan anual con el plurianual, pretende una integración que permita visualizar el impacto que los proyectos del año tienen sobre la ejecución del plan plurianual, así como si existe continuidad en los años siguientes.</t>
  </si>
  <si>
    <t>Indicadores en el plan anual institucional.</t>
  </si>
  <si>
    <t>1.7</t>
  </si>
  <si>
    <t>¿La institución ha oficializado una metodología para la definición, medición y ajuste de los indicadores que incorpora en sus planes?</t>
  </si>
  <si>
    <t>La metodología en cuestión debe contener los procedimientos a observar para definir, medir y ajustar los indicadores incorporados en los planes. Se requiere que haya sido oficializada.</t>
  </si>
  <si>
    <t>Documento donde se establece la metodología, oficializada por la autoridad institucional pertinente.</t>
  </si>
  <si>
    <t>1.8</t>
  </si>
  <si>
    <t>¿En el plan anual se incorporan acciones que están vinculadas con el Plan Nacional de Desarrollo (PND)?</t>
  </si>
  <si>
    <t>Se pretende conocer si las instituciones realizan su plan en alineación con el PND, que corresponde al instrumento donde se establecen las prioridades para lograr el desarrollo social del país, de manera que se logren consolidar esfuerzos conjuntos. La vinculación debe estar documentada, de manera que pueda identificarse de qué manera contribuye el plan anual a los contenidos pertinentes del PND.</t>
  </si>
  <si>
    <t>Documentación de las acciones vinculadas con el PND.</t>
  </si>
  <si>
    <t>1.9</t>
  </si>
  <si>
    <t>¿Se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t>
  </si>
  <si>
    <t>En pro del fortalecimiento del sistema de control interno y la gestión institucional, la entidad debe diseñar y ejecutar una estrategia para promover la ética entre el jerarca, los titulares subordinados y el resto de los funcionarios. Los tres asuntos mínimos contemplados en la pregunta deben integrarse en esa estrategia, la cual debe vincularse a los planes anuales para garantizar su ejecución en los períodos correspondientes.</t>
  </si>
  <si>
    <t>Documentación de la estrategia de incorporación y fortalecimiento de la ética y de prevención del fraude y la corrupción.</t>
  </si>
  <si>
    <t>1.10</t>
  </si>
  <si>
    <t>¿La institución ha ejecutado y evaluado los resultados de la estrategia de fortalecimiento de la ética?</t>
  </si>
  <si>
    <t>Existiendo una estrategia, es preciso que su ejecución se realice en los períodos correspondientes, y en consecuencia se mida el avance y se evalúen sus resultados, de manera que sea posible emprender acciones correctivas y proceder con el fortalecimiento de la estrategia vigente o con el diseño de una que la remplace.</t>
  </si>
  <si>
    <t>Informe de seguimiento de la estrategia a que se refiere el punto 1.9.</t>
  </si>
  <si>
    <t>1.11</t>
  </si>
  <si>
    <t>¿En la evaluación anual de la gestión institucional se consideran el cumplimiento de metas y los resultados de los indicadores incorporados en el plan anual operativo?</t>
  </si>
  <si>
    <t>Evaluar anualmente la gestión institucional permite determinar éxitos y retos en términos de si lo ejecutado corresponde a lo planeado desde diferentes perspectivas, y cómo ello contribuye al logro de la visión y la misión institucionales. Por consiguiente, los asuntos a considerar incluyen, entre otros, el cumplimiento de los planes y sus metas, los resultados de los indicadores correspondientes, y la forma como éstos contribuyen a los logros estratégicos pretendidos.</t>
  </si>
  <si>
    <t>Reportes sobre seguimiento de  indicadores del plan institucional, incorporados en la evaluación de la gestión institucional.</t>
  </si>
  <si>
    <t>1.12</t>
  </si>
  <si>
    <t>¿La evaluación de la gestión institucional del año anterior fue conocida y aprobada por el jerarca institucional a más tardar el 31 de enero?</t>
  </si>
  <si>
    <t>Es importante que el jerarca conozca la evaluación de la gestión institucional con el fin de que esto le permita valorar la gestión y, cuando sea necesario, formular un replanteamiento estratégico, procurando anticipar las decisiones y las acciones ante eventuales obstáculos. También es importante que la apruebe, como reconocimiento de los resultados y del compromiso que ellos implican a futuro.</t>
  </si>
  <si>
    <t>Documento probatorio de que el jerarca conoció y aprobó la evaluación de la gestión institucional a más tardar en la fechas indicada. Normalmente, este documento se incorpora al inicio de la evaluación.</t>
  </si>
  <si>
    <t>1.13</t>
  </si>
  <si>
    <t>¿Se elabora y ejecuta un plan de mejora a partir de la evaluación anual de la gestión institucional?</t>
  </si>
  <si>
    <t>El plan de mejoras se deriva de la medición de resultados y la detección oportuna de errores, en él se incluye la programación de las acciones concretas con las que la institución mitigará las debilidades. La aprobación del jerarca conlleva el compromiso de su implementación.</t>
  </si>
  <si>
    <t>Plan de mejora elaborado a partir de la evaluación anual de la gestión, oficializado por la autoridad institucional competente.</t>
  </si>
  <si>
    <t>1.14</t>
  </si>
  <si>
    <t>¿Se publican en la página de Internet de la institución o por otros medios:
a. Los planes anual y plurianual de la institución?
b. Los resultados de la evaluación institucional?</t>
  </si>
  <si>
    <t>La publicación de los planes y la evaluación indicados permite que los ciudadanos accedan a información sobre las actividades que pretende desarrollar cada institución y de los resultados derivados de su gestión. Los documentos pueden publicarse --idealmente-- en la página de Internet de la entidad, o bien en otra página en la que puedan ser consultados de manera directa (sin necesidad de consultas ni búsquedas complicadas). También son aceptables otros medios de divulgación, como la publicación de documentos impresos a disposición de cualquier ciudadano.</t>
  </si>
  <si>
    <t>Imagen de la sección respectiva de la página de Internet de la Institución</t>
  </si>
  <si>
    <t>1.15</t>
  </si>
  <si>
    <t>¿La información institucional está sistematizada de manera que integre los procesos de planificación, presupuesto y evaluación?</t>
  </si>
  <si>
    <t>La sistematización de información permite la integración, el ordenamiento y la clasificación, bajo determinados criterios, relaciones y categorías, de todo tipo de datos. En el caso de la planificación y el presupuesto, se tiene que el segundo expresa la primera de manera financiera; además, la integración de ambos procesos también permite una evaluación más completa de los resultados.</t>
  </si>
  <si>
    <t>Reportes emitidos que evidencien la integración de los procesos</t>
  </si>
  <si>
    <t>1.16</t>
  </si>
  <si>
    <t>Documentos que demuestren la vinculación entre el modelo de evaluación del desempeño y las metas y objetivos planteados en la planificación de la institución. Normalmente, esto puede visualizarse en los planes indicados, o en análisis separados preparados con ese fin durante la formulación de esos planes.</t>
  </si>
  <si>
    <t>CONTROL INTERNO INSTITUCIONAL</t>
  </si>
  <si>
    <t>2.1</t>
  </si>
  <si>
    <t>¿La institución ha promulgado o adoptado un código de ética u otro documento que reúna los compromisos éticos de la institución y sus funcionarios?</t>
  </si>
  <si>
    <t>Se refiere a la elaboración, adopción y divulgación de un código de ética u otro instrumento similar, que estipule el conjunto de valores, normas y principios deseables en la institución. El código puede ser elaborado por la propia entidad o bien adoptarse de una fuente externa congruente con la actividad institucional o que la supervise. En cualquier caso, debe existir evidencia de que la emisión o adopción fue oficializada por el jerarca.</t>
  </si>
  <si>
    <t>Código de ética o similar debidamente oficializado mediante el acto de emisión o adopción por el jerarca institucional.</t>
  </si>
  <si>
    <t>2.2</t>
  </si>
  <si>
    <t>¿La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t>
  </si>
  <si>
    <t>Idealmente, los mecanismos deben ponerse de manifiesto en políticas o regulaciones internas. Además, pueden incluir talleres de valores, actividades de integración, esfuerzos de divulgación continua de la conducta que debe mantener un funcionario ético, evaluaciones del comportamiento ético, capacitación a nuevos funcionarios, así como medidas de protección a los funcionarios cuando hagan una denuncia sobre alguna acción incorrecta.</t>
  </si>
  <si>
    <t>Documentación de los mecanismos, los cuales deben haber sido oficializados por la autoridad institucional competente.</t>
  </si>
  <si>
    <t>2.3</t>
  </si>
  <si>
    <t>¿En los últimos cinco años, la entidad se ha sometido a una auditoría de la gestión ética institucional, ya sea por parte de la propia administración, de la auditoría interna o de un sujeto externo?</t>
  </si>
  <si>
    <t>La auditoría de la ética consiste en el proceso sistemático, objetivo y profesional, que estudia el funcionamiento y la efectividad del marco institucional en materia ética, con el propósito de contribuir a su fortalecimiento. De acuerdo con el alcance que se defina, la auditoría de la ética podría referirse en forma integral a dicho marco, o en forma particular a uno de sus tres componentes, a saber: programa ético, ambiente ético e integración de la ética en los sistemas de gestión.</t>
  </si>
  <si>
    <t>Informe de la auditoría de la ética efectuada.</t>
  </si>
  <si>
    <t>2.4</t>
  </si>
  <si>
    <t xml:space="preserve">¿La institución tiene los cinco componentes del SEVRI debidamente establecidos y en operación? </t>
  </si>
  <si>
    <r>
      <t xml:space="preserve">Los cinco componentes son el </t>
    </r>
    <r>
      <rPr>
        <b/>
        <sz val="10"/>
        <rFont val="Calibri"/>
        <family val="2"/>
      </rPr>
      <t>marco orientador</t>
    </r>
    <r>
      <rPr>
        <sz val="10"/>
        <rFont val="Calibri"/>
        <family val="2"/>
      </rPr>
      <t xml:space="preserve"> (objetivos y política de la valoración del riesgo, normativa interna que regule el SEVRI, estructura del riesgo y parámetros de aceptabilidad), el </t>
    </r>
    <r>
      <rPr>
        <b/>
        <sz val="10"/>
        <rFont val="Calibri"/>
        <family val="2"/>
      </rPr>
      <t>ambiente de apoyo</t>
    </r>
    <r>
      <rPr>
        <sz val="10"/>
        <rFont val="Calibri"/>
        <family val="2"/>
      </rPr>
      <t xml:space="preserve"> (forma como la administración apoyará la operación del SEVRI, y como se promoverá una cultura favorable para tal efecto), los </t>
    </r>
    <r>
      <rPr>
        <b/>
        <sz val="10"/>
        <rFont val="Calibri"/>
        <family val="2"/>
      </rPr>
      <t>recursos</t>
    </r>
    <r>
      <rPr>
        <sz val="10"/>
        <rFont val="Calibri"/>
        <family val="2"/>
      </rPr>
      <t xml:space="preserve"> (financieros, humanos, materiales y otros que se asignen para la valoración del riesgo), los </t>
    </r>
    <r>
      <rPr>
        <b/>
        <sz val="10"/>
        <rFont val="Calibri"/>
        <family val="2"/>
      </rPr>
      <t>sujetos interesados</t>
    </r>
    <r>
      <rPr>
        <sz val="10"/>
        <rFont val="Calibri"/>
        <family val="2"/>
      </rPr>
      <t xml:space="preserve"> (metodología que se utilizará para que los sujetos interesados participen de forma directa en el establecimiento, funcionamiento, evaluación y perfeccionamiento del SEVRI) y la </t>
    </r>
    <r>
      <rPr>
        <b/>
        <sz val="10"/>
        <rFont val="Calibri"/>
        <family val="2"/>
      </rPr>
      <t>herramienta de apoyo</t>
    </r>
    <r>
      <rPr>
        <sz val="10"/>
        <rFont val="Calibri"/>
        <family val="2"/>
      </rPr>
      <t xml:space="preserve"> (herramientas para la recopilación y administración de la información).</t>
    </r>
  </si>
  <si>
    <t>Documentación de los componentes.</t>
  </si>
  <si>
    <t>2.5</t>
  </si>
  <si>
    <t>¿La institución ejecutó, durante el año anterior o el actual, un ejercicio de valoración de los riesgos que concluyera con la documentación y comunicación de esos riesgos?</t>
  </si>
  <si>
    <t>La importancia de valorar los riesgos anualmente radica en que los riesgos son cambiantes, por eso se estima necesario tener en operación el SEVRI y ejecutar sus 7 actividades, con el fin de determinar medidas para gestionar los riesgos relevantes y sus eventuales impactos. Además, se requiere que los participantes en el proceso de valoración de riesgos documenten lo actuado y sus resultados, y que lo comuniquen oportunamente a quienes corresponda.</t>
  </si>
  <si>
    <t>Documentos resultantes de la valoración y de las medidas adoptadas.</t>
  </si>
  <si>
    <t>2.6</t>
  </si>
  <si>
    <t>¿Con base en la valoración de riesgos, la entidad analizó los controles en operación para eliminar los que han perdido vigencia e implantar los que sean necesarios frente a la dinámica institucional?</t>
  </si>
  <si>
    <t>Las medidas de administración de riesgos determinadas mediante la operación del SEVRI son la base para el establecimiento de las actividades de control, pues éstas tienen entre sus características la de responder al riesgo. La actualización de controles contribuye a eliminar o cambiar los que son inadecuados, obsoletos, inoperantes o poco efectivos.</t>
  </si>
  <si>
    <t>Documentación de resultados de la revisión y de las acciones emprendidas.</t>
  </si>
  <si>
    <t>2.7</t>
  </si>
  <si>
    <t>¿La institución ha promulgado normativa interna respecto de la rendición de cauciones por parte de los funcionarios que la deban hacer?</t>
  </si>
  <si>
    <t>De acuerdo con la normativa vigente, la caución tiene como finalidad garantizar el resarcimiento de eventuales daños y perjuicios que el caucionante responsable pueda producir al patrimonio de la institución, sin que ello limite la eventual responsabilidad civil, y sólo podrá ser admitida mediante la constitución de un seguro o póliza de fidelidad. Corresponde a la institución normar internamente los detalles para la rendición de cauciones, pues la normativa es de carácter general.</t>
  </si>
  <si>
    <t>Normativa interna sobre cauciones.</t>
  </si>
  <si>
    <t>2.8</t>
  </si>
  <si>
    <t>¿La entidad ha emitido y divulgado normativa institucional sobre el traslado de recursos a sujetos privados o a fideicomisos, según corresponda? (Sólo puede contestar "NO APLICA" si la institución no realiza traslados de recursos según lo indicado.)</t>
  </si>
  <si>
    <t>La normativa vigente en materia de control interno indica que el jerarca y los titulares subordinados, según sus competencias, deben establecer los mecanismos necesarios para la asignación, el giro, el seguimiento y el control del uso de los fondos que la institución conceda a sujetos privados. Lo anterior, para asegurar el debido cumplimiento del destino legal y evitar abusos, desviaciones o errores en el empleo de tales fondos.</t>
  </si>
  <si>
    <t>Normativa sobre traslado de recursos.</t>
  </si>
  <si>
    <t>2.9</t>
  </si>
  <si>
    <t>¿La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t>
  </si>
  <si>
    <t>Las disposiciones que la CGR emite en sus informes de fiscalización son de acatamiento obligatorio por las instituciones respectivas. Corresponde a la administración designar un responsable de dar seguimiento oportuno hasta que se dé por finalizada la implementación de las disposiciones y de informar sobre el avance a las autoridades de la entidad. Por su parte, el Área de Seguimiento de la CGR lleva su propio control, e informa a la Auditoría Interna de cada sujeto fiscalizado lo pertinente en enero de cada año.</t>
  </si>
  <si>
    <t>Documentación que comprueba la comunicación a la máxima autoridad.</t>
  </si>
  <si>
    <t>2.10</t>
  </si>
  <si>
    <t>De conformidad con la Ley General de Control Interno y las normas emitidas por la CGR, el jerarca y los titulares subordinados, según sus competencias, deben disponer la realización, por lo menos una vez al año de la autoevaluación del sistema de control interno, a fin de identificar oportunidades de mejora del sistema, así como detectar cualquier desvío que aleje a la institución del cumplimiento de sus objetivos. El informe correspondiente debe ser comunicado oportunamente a las autoridades institucionales.</t>
  </si>
  <si>
    <t>Informe de resultados de la autoevaluación.</t>
  </si>
  <si>
    <t>2.11</t>
  </si>
  <si>
    <t>¿Se formuló e implementó un plan de mejoras con base en los resultados de la autoevaluación del sistema de control interno ejecutada?</t>
  </si>
  <si>
    <t>Para que la autoevaluación del sistema de control interno se considere completa, las oportunidades de mejora identificadas deben incorporarse en un plan de mejora que también identifique a los responsables de su implementación y defina los plazos para ésta. El plan debe ser aprobado y oficializado por el jerarca, y su ejecución debe ser objeto de seguimiento. Igualmente, al finalizar la ejecución del plan de mejoras, debe analizarse su resultado.</t>
  </si>
  <si>
    <t>Plan de mejoras elaborado a partir de los resultados de la autoevaluación de sistema de control interno, e informe sobre el avance de su ejecución.</t>
  </si>
  <si>
    <t>2.12</t>
  </si>
  <si>
    <t>¿La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t>
  </si>
  <si>
    <t>Un manual de puestos o similar (manual de descripción de puestos, manual de cargos, manual de perfil de puestos, manual de funciones y competencias, entre otras denominaciones) especifica las actividades que debe cumplir el titular de cada puesto e identifica al superior al cual debe rendir cuentas. En toda institución debe disponerse de una regulación de ese tipo, debidamente actualizada (cuando se haya visto afectada por reestructuraciones, reformas u otras situaciones que requieran su modificación), así como aprobada por el jerarca y comunicada a todos los funcionarios.</t>
  </si>
  <si>
    <t>Manual de puestos o similar, actualizado y oficializado.</t>
  </si>
  <si>
    <t>2.13</t>
  </si>
  <si>
    <t>¿La entidad ha efectuado en los últimos cinco años una revisión y adecuación de sus procesos para fortalecer su ejecución, eliminar los que han perdido vigencia e implantar los que sean necesarios frente a la dinámica institucional?</t>
  </si>
  <si>
    <t>La revisión consiste en verificar que los procesos ejecutados en la entidad respondan a las necesidades actuales desde la perspectiva de la misión, la visión y los riesgos institucionales, así como las necesidades de sus usuarios y demás sujetos interesados. Asimismo, corresponde actualizar los procesos de acuerdo con las experiencias que hayan demostrado la mejor forma de hacer las cosas en términos de eficiencia, eficacia y economía.</t>
  </si>
  <si>
    <t>Documentación de resultados de la revisión de los procesos institucionales y de las acciones emprendidas.</t>
  </si>
  <si>
    <t>2.14</t>
  </si>
  <si>
    <t>¿Cuenta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t>
  </si>
  <si>
    <t>La institución debe llevar un registro de las sentencias que le hayan sido adversas y de las acciones emprendidas para determinar si algún funcionario compartió su responsabilidad, y en consecuencia se emprendieron las medidas pertinentes.</t>
  </si>
  <si>
    <t>Reporte o listado de los datos registrados, que contemple los alcances de la pregunta.</t>
  </si>
  <si>
    <t>2.15</t>
  </si>
  <si>
    <t>¿La institución publica en su página de Internet o por otros medios, para conocimiento general, los acuerdos o resoluciuones del jerarca, según corresponda, a más tardar en el mes posterior a su firmeza?</t>
  </si>
  <si>
    <t>La página de Internet suele ser el medio por el cual una mayor cantidad de interesados pueden tener acceso a la información. Dado que las instituciones nacen para satisfacer una necesidad pública y se financian con recursos de la colectividad, todos los ciudadanos tienen derecho de acuerdo con la Constitución y las leyes, a tener conocimiento sobre la marcha de las entidades. La publicación de los asuntos referidos en la pregunta contribuye a ese fin y fortalece la transparencia institucional. La publicación por otros medios puede consistir en un link que remita de manera directa al acuerdo o resolución en una página externa.</t>
  </si>
  <si>
    <t>Imagen respectiva de la página de Internet institucional.</t>
  </si>
  <si>
    <t>2.16</t>
  </si>
  <si>
    <t>¿La institución publica en su página de Internet o por otros medios, para conocimiento general, los informes de la auditoría interna, a más tardar en el mes posterior a su conocimiento por el destinatario?</t>
  </si>
  <si>
    <t>Es recomendable que la institución coloque en su página de Internet los informes emitidos por su auditoría interna, o al menos un resumen de ellos, con indicación de un contacto para que quien desee el informe completo lo solicite. Contrariamente a la creencia popular, los informes de auditoría no tienen carácter confidencial, salvo cuando implican eventuales responsabilidades, sino que son documentos públicos. La publicación en la página Web es parte de las medidas para fortalecer la transparencia en las actividades de la entidad.</t>
  </si>
  <si>
    <t>Se realiza, se revisa por un tercero independiente y se remite a la Dirección General de Administración de Bienes y Contratación Administrativa, el inventario anual de los bienes propiedad de la institución?</t>
  </si>
  <si>
    <t>De acuerdo con la normativa vigente, el responsable institucional de bienes debe realizar la toma física y remitir el informe correspondiente a la DGAB dentro de los primeros 15 días de enero de cada año.</t>
  </si>
  <si>
    <t>Oficio interno que demuestre por parte del tercero independiente que ha revisado y que ha completado en toda su extensión el inventario anual de los bienes propiedad de la institución, así como el oficio de remisión de la información a la DGAB.</t>
  </si>
  <si>
    <t>CONTRATACIÓN ADMINISTRATIVA</t>
  </si>
  <si>
    <t>3.1</t>
  </si>
  <si>
    <t>¿Se ha establecido formalmente una proveeduría u otra unidad que asuma el proceso de contratación administrativa?</t>
  </si>
  <si>
    <t>El establecemiento formal de una proveeduría conlleva la designación de una unidad como la única competente para tramitar los procedimientos de contratación administrativa, asesorar a los otros departamentos en la materia, realizar los procesos de almacenamiento y distribución de bienes y llevar un inventario permanente.</t>
  </si>
  <si>
    <t>Reglamento orgánico o similar, con indicación de la existencia de la proveeduría o similar y de las funciones que realiza.</t>
  </si>
  <si>
    <t>3.2</t>
  </si>
  <si>
    <t>¿Se cuenta con normativa interna para regular los diferentes alcances de la contratación administrativa en la entidad, con respecto a las siguientes etapas?:
a. Planificación
b. Procedimientos
c. Aprobación interna de contratos
d. Seguimiento de la ejecución de contratos</t>
  </si>
  <si>
    <t>La conducción exitosa de cada etapa del proceso de contratación administrativa requiere su estandarización en la normativa interna sobre el tema, a fin de gestionar los riesgos que podrían afectarlas y de servir como referencia para los funcionarios responsables de su ejecución. Debidamente fundamentado en la ley de contratación administrativa, o en sus principios, los órganos y entes deben emitir los reglamentos complementarios en donde se disponga lo que corresponda para asegurar el mejor desempeño de las actividades propias de la contratación administrativa.</t>
  </si>
  <si>
    <t>Normativa interna sobre contratación administrativa que contemple las etapas señaladas en la pregunta.</t>
  </si>
  <si>
    <t>3.3</t>
  </si>
  <si>
    <t>¿Están formalmente definidos los roles, las responsabilidades y la coordinación de los funcionarios asignados a las diferentes actividades relacionadas con el proceso de contratación administrativa?</t>
  </si>
  <si>
    <t>Una correcta definición de los roles, responsabilidades y coordinaciones, permite que el proceso de contratación sea expedito y con estándares de calidad. A los efectos, debe contarse con normativa interna sobre los procesos y procedimientos correspondientes.</t>
  </si>
  <si>
    <t>Normativa interna que regule lo indicado por la pregunta.</t>
  </si>
  <si>
    <t>3.4</t>
  </si>
  <si>
    <t>¿Están formalmente definidos los plazos máximos que deben durar las diferentes actividades relacionadas con el proceso de contratación administrativa?</t>
  </si>
  <si>
    <t>Todo proceso debe tener plazos definidos mediante regulaciones internas, de manera que se logre estimar y estandarizar el tiempo que podría requerir un funcionario o equipo en la realización de las diferentes contrataciones.</t>
  </si>
  <si>
    <t>Documentación oficializada de la definición de plazos.</t>
  </si>
  <si>
    <t>3.5</t>
  </si>
  <si>
    <t>¿Se prepara un plan o programa anual de adquisiciones que contenga la información mínima requerida?</t>
  </si>
  <si>
    <t>El plan o programa en cuestión constituye un detalle de las adquisiciones que una entidad planea realizar en un período anual. En procura de su utilidad, el plan o programa debe contener la información mínima de conformidad con la normativa que aplique a la institución, incluyendo las justificaciones de contratación en cantidad, calidad, uso, responsables, montos, entre otros.</t>
  </si>
  <si>
    <t>Plan o programa de adquisiciones.</t>
  </si>
  <si>
    <t>3.6</t>
  </si>
  <si>
    <t>¿La institución publica su plan de adquisiciones en su página de Internet o por otros medios, para conocimiento público?</t>
  </si>
  <si>
    <t>Publicar el plan anual de adquisiciones y mantenerlo  actualizado con la oportunidad debida, es una buena práctica que fortalece la transparencia de la institución para con el público en general.</t>
  </si>
  <si>
    <t>3.7</t>
  </si>
  <si>
    <t xml:space="preserve">¿La institución incorpora en sus metodologías de evaluación de ofertas, una definición de los límites máximos y minimos de los precios aceptables para los bienes y servicios que adquirirá? </t>
  </si>
  <si>
    <t>La definición de precios máximos y mínimos para las contrataciones que se realicen previene la aplicación de precios ruinosos o excesivos que puedan ser perjuiciales para el proveedor, para la institución y para la ciudadanía en general. Por tal razón, es indispensable que los precios de referencia indicados se incorporen en las metodologías de evaluación respectivas. Considere como referencia el artículo 30 del Reglamento de Contratación Administrativa.</t>
  </si>
  <si>
    <t>Metodologías de evaluación de ofertas, con indicación de lo requerido.</t>
  </si>
  <si>
    <t>3.8</t>
  </si>
  <si>
    <t>¿La normativa interna en materia de contratación administrativa incluye regulaciones específicas sobre reajuste de precios?</t>
  </si>
  <si>
    <t>Las regulaciones jurídicas en materia de reajuste de precios deben reflejarse en la normativa interna de la institución, a fin de asegurar que los responsables del proceso de contratación administrativa conozcan la manera en que tales regulaciones se aplican en los procesos institucionales.</t>
  </si>
  <si>
    <t>Normativa interna con indicación de lo requerido.</t>
  </si>
  <si>
    <t>3.9</t>
  </si>
  <si>
    <t xml:space="preserve">¿La institución utiliza medios electrónicos (e-compras) que generen información que la ciudadanía pueda accesar, en relación con el avance de la ejecución del plan o programa de adquisiciones? </t>
  </si>
  <si>
    <t>El uso cada vez mayor de las tecnologías de información en los procesos institucionales de contratación, implica la necesidad de mecanismos para que tanto los funcionarios como otros interesados puedan dar seguimiento, mediante algún medio electrónico, al avance en la ejecución del plan de adquisiciones.</t>
  </si>
  <si>
    <t>Documentación que demuestre el uso de e-compras y la accesibilidad de la información.</t>
  </si>
  <si>
    <t>3.10</t>
  </si>
  <si>
    <t>¿La institución realiza, al final del período correspondiente, una evaluación de la ejecución del plan o programa de adquisiciones, su eficacia y su alineamiento con el plan estratégico?</t>
  </si>
  <si>
    <t>La evaluación de marras permite verificar el cumplimiento y el éxito de las adquisiciones realizadas frente al plan estratégico original, en términos de su contribución al logro de la estrategia organizacional.</t>
  </si>
  <si>
    <t>Evaluación de la ejecución del plan o programa de adquisiciones, que contemple los asuntos indicados en la pregunta. Debe constar que se trata de la evaluación final, mediante la oficialización respectiva.</t>
  </si>
  <si>
    <t>3.11</t>
  </si>
  <si>
    <t>¿Se prepara un plan de mejoras para el proceso de adquisiciones con base en los resultados de la evaluación de la ejecución del plan o programa de adquisiciones?</t>
  </si>
  <si>
    <t>Con miras a su eficacia, la evaluación de la ejecución del plan de adquisiciones debe tener como producto colateral un plan de mejoras que contemple las acciones a emprender por parte de la institución a fin de modificar prácticas o procedimientos que no están siendo efectivos en el proceso de adquisición y, de igual forma, a fortalecer aquellas prácticas que están dando resultados positivos.</t>
  </si>
  <si>
    <t>Plan de mejoras derivado de la evaluación del la ejecución del plan o programa de adquisiciones.</t>
  </si>
  <si>
    <t>3.12</t>
  </si>
  <si>
    <t>¿La institución publica en su página de Internet o por otros medios, la evaluación de la ejecución de su plan o programa de adquisiciones?</t>
  </si>
  <si>
    <t>La publicación de la evaluación aludida constituye una buena práctica para fortalecer la transparencia institucional frente a la ciudadanía en general.</t>
  </si>
  <si>
    <t>3.13</t>
  </si>
  <si>
    <t>Los expedientes de contratación administrativa son el respaldo de las actuaciones de la administración en el proceso de adquisiciones. Dada su relevancia, la institución debe garantizar su conservación y disponibilidad, para lo cual es preciso que establezca el procedimiento de conformación y resguardo pertinente.</t>
  </si>
  <si>
    <t>Procedimiento oficializado por la autoridad competente que contemple lo señalado por la pregunta.</t>
  </si>
  <si>
    <t>PRESUPUESTO</t>
  </si>
  <si>
    <t>4.1</t>
  </si>
  <si>
    <t>¿Existe vinculación entre el plan anual operativo y el presupuesto institucional en todas las fases del proceso plan-presupuesto?</t>
  </si>
  <si>
    <t>Los programas que conforman el presupuesto institucional deben reflejar las metas, los objetivos y los indicadores contemplados en la planificación anual, la que a su vez debe estar vinculada con la planificación de mediano y largo plazo.</t>
  </si>
  <si>
    <t>Verificación por la CGR en el SIPP. No se requiere documentación en el expediente preparado por la institución.</t>
  </si>
  <si>
    <t>4.2</t>
  </si>
  <si>
    <t>¿Existe un manual de procedimientos que regule cada fase del proceso presupuestario, los plazos y los roles de los participantes?</t>
  </si>
  <si>
    <t>La normativa vigente establece que el jerarca y los titulares subordinados, de acuerdo con sus competencias y con el apoyo de la persona o unidad encargada de la coordinación general del proceso presupuestario, deben emitir los manuales que rigen el proceso presupuestario en general y las directrices periódicas que se requieran para regular el desarrollo de las diferentes fases.</t>
  </si>
  <si>
    <t>Manual de procedimientos que regule lo indicado en la pregunta, debidamente oficializado por la autoridad institucional competente.</t>
  </si>
  <si>
    <t>4.3</t>
  </si>
  <si>
    <t>¿Se publica en la página de Internet de la institución el presupuesto anual de la entidad, a más tardar en el mes posterior a su aprobación?</t>
  </si>
  <si>
    <t>Como sana práctica y por transparencia, la institución debe publicar su presupuesto anual para conocimiento de cualquier interesado y de los ciudadanos en general.</t>
  </si>
  <si>
    <t>Imagen respectiva de la página de Internet de la institución.</t>
  </si>
  <si>
    <t>4.4</t>
  </si>
  <si>
    <t>¿La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t>
  </si>
  <si>
    <t>La pregunta refiere la información básica que debe incluirse en la evaluación presupuestaria.</t>
  </si>
  <si>
    <t>Informe de evaluación presupuestaria, con indicación de lo requerido por la pregunta.</t>
  </si>
  <si>
    <t>4.5</t>
  </si>
  <si>
    <t>En procura de la eficiencia institucional, las sanas prácticas señalan la necesidad de determinar los gastos asociados a cada servicio que se presta. Adicionalmente, algunas instituciones están compelidas por el ordenamiento vigente a realizar dicha valoración.</t>
  </si>
  <si>
    <t>Evaluación presupuestaria, con indicación de lo requerido.</t>
  </si>
  <si>
    <t>4.6</t>
  </si>
  <si>
    <t>¿Se discuten y valoran periódicamente con el jerarca los resultados de los informes de ejecución presupuestaria?</t>
  </si>
  <si>
    <t>En su condición de máxima autoridad institucional, el jerarca debe tener conocimiento de la ejecución presupuestaria y decidir lo que corresponda. El análisis periódico de los resultados plasmados en los informes mencionados en la pregunta, le permite alcanzar dicho conocimiento y emprender u ordenar las acciones pertinentes.</t>
  </si>
  <si>
    <t>Acuerdo, acta, resolución o minuta con indicación de la fecha de emisión del informe más reciente y de la fecha en que se discutió con el jerarca.</t>
  </si>
  <si>
    <t>4.7</t>
  </si>
  <si>
    <t>¿Se revisa por un tercero independiente la liquidación presupuestaria?</t>
  </si>
  <si>
    <t>La liquidación presupuestaria debe ser sometida a una revisión por parte de personal de la institución, independiente del que ejecutó las respectivas funciones de registro; ello es requerido por la normativa vigente (numeral 4.3.17 de las Normas técnicas sobre presupuestos públicos) para las instituciones sujetas a ella, y el IGI lo contempla como buena práctica para las demás. Adicionalmente, las instituciones obligadas por la normativa dicha, en razón de su volumen de recursos, deben someter la liquidación a revisión por un sujeto externo.</t>
  </si>
  <si>
    <t>Informe de revisión de la liquidación presupuestaria por un tercero independiente interno o externo, según corresponda.</t>
  </si>
  <si>
    <t>4.8</t>
  </si>
  <si>
    <t>¿Se publica en la página de Internet el informe de evaluación presupuestaria del año anterior, que comprenda la ejecución presupuestaria y el grado de cumplimiento de metas y objetivos, a más tardar durante el primer trimestre del año en ejecución?</t>
  </si>
  <si>
    <t>La publicación de la ejecución prespuestaria y el grado de cumplimiento de las metas y objetivos refleja transparencia y calidad en la rendición de cuentas.</t>
  </si>
  <si>
    <t>4.9</t>
  </si>
  <si>
    <t xml:space="preserve">¿Existen mecanismos o disposiciones internas para regular el proceso de visado de gastos? </t>
  </si>
  <si>
    <t>Fundamentalmente, se requieren políticas y procedimientos oficializados.</t>
  </si>
  <si>
    <t>Regulaciones internas sobre visado emitidas por la autoridad competente.</t>
  </si>
  <si>
    <t>4.10</t>
  </si>
  <si>
    <t xml:space="preserve">¿Existe un funcionario responsable del visado de gastos, según lo establece el artículo 11 del Reglamento sobre Visado de Gastos?  </t>
  </si>
  <si>
    <t xml:space="preserve">Cada institución debe designar al responsable de verificar el cumplimiento del bloque de legalidad en el proceso de visado.
</t>
  </si>
  <si>
    <t>Comunicación oficial sobre designación del responsable.</t>
  </si>
  <si>
    <t>4.11</t>
  </si>
  <si>
    <t>¿Se formulan distintos escenarios presupuestarios para elaborar el anteproyecto del presupuesto inicial que se somete al Ministerio de Hacienda?</t>
  </si>
  <si>
    <t>En la buena práctica se estima conveniente realizar escenarios prepuestarios tales como: optimista, el que se refiera a condiciones normales y el pesimista, con el fin de obtener un análisis de sensibilidad que incorpore posibles cambios en variables críticas.</t>
  </si>
  <si>
    <t>Documentación formal de los escenarios definidos y analizados.</t>
  </si>
  <si>
    <t>4.12</t>
  </si>
  <si>
    <t>¿En la elaboración del anteproyecto de presupuesto se consideran las variables de  la programación macroeconómica y los límites presupuestarios para las propuestas de los diferentes rubros de gastos?</t>
  </si>
  <si>
    <t>Se deben considerar como referencia las variables macroecómicas  establecidas en el Programa Macroeconómico del BCCR y los límites presupuestarios. Es importante para este rubro que el análisis haya sido documentado y que se observe que como parte de él se contemplaron esas variables.</t>
  </si>
  <si>
    <t>Documentación formal del análisis de las variables utilizadas, así como la descripción de las fórmulas y su interpretación.</t>
  </si>
  <si>
    <t>TECNOLOGÍAS DE LAS INFORMACIÓN</t>
  </si>
  <si>
    <t>5.1</t>
  </si>
  <si>
    <t>¿La institución ha establecido una estructura formal del departamento de TI, que contemple el establecimiento de los roles y las responsabilidades de sus funcionarios?</t>
  </si>
  <si>
    <t>Un principio básico de control interno es la división de labores, mediante la cual se identifica a los responsables de ejecutar actividades y procesos que, sumados, contribuyen al logro de objetivos previamente establecidos. Lo anterior se pone de manifiesto en una estructura formal que defina roles y responsabilidades para cada uno de sus miembros.</t>
  </si>
  <si>
    <t>Normativa interna sobre la estructura del departamento de TI, debidamente oficializada por la autoridad institucional competente.</t>
  </si>
  <si>
    <t>5.2</t>
  </si>
  <si>
    <t>¿Existen en la institución funcionarios formalmente designados para que, como parte de sus labores, asesoren y apoyen al jerarca en la toma de decisiones estratégicas en relación con el uso y el mantenimiento de tecnologías de información?</t>
  </si>
  <si>
    <t>El jerarca debe apoyar sus decisiones sobre asuntos estratégicos de TI en la asesoría de una representación razonable de la organización que coadyuve a mantener la concordancia con la estrategia institucional, a establecer las prioridades de los proyectos de TI, a lograr un equilibrio en la asignación de recursos y a la adecuada atención de los requerimientos de todas las unidades de la organización.</t>
  </si>
  <si>
    <t>Documento sobre designación formal de funcionarios.</t>
  </si>
  <si>
    <t>5.3</t>
  </si>
  <si>
    <t>¿La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t>
  </si>
  <si>
    <t>Debe existir un documento o un grupo de ellos que evidencie los resultados de un proceso de planificación en materia de TI que esté vinculado con el proceso de planificación institucional. Estos documentos contendrán al menos objetivos, estrategias, indicadores y reservas presupuestarias que estarán alineados con su contraparte institucional. Para que se considere oficial, debe haber sido emitido por el jerarca.</t>
  </si>
  <si>
    <t>Plan estratégido de TI con indicación de lo requerido, debidamente oficializado y actualizado.</t>
  </si>
  <si>
    <t>5.4</t>
  </si>
  <si>
    <t>¿La institución cuenta con un modelo de arquitectura de la información que:
a. Sea conocido y utilizado por el nivel gerencial de la institución?
b. Caracterice los datos de la institución, aunque sea a nivel general?</t>
  </si>
  <si>
    <t>El modelo de arquitectura de información identifica los datos relevantes para la institución, describe cómo estos son creados, almacenados, transportados y entregados por los procesos y servicios de la organización. Describe además la recepción y entrega de datos por parte de terceros. También identifica su nivel de confidencialidad y tipo de acceso por los roles (o tipos de personas) que los utilizan. No es el diseño de una base de datos ni el de un mecanismo de almacenamiento.</t>
  </si>
  <si>
    <t>Modelo de arquitectura, con indicación lo requerido y de la fecha en que fue conocido por el nivel gerencial.</t>
  </si>
  <si>
    <t>5.5</t>
  </si>
  <si>
    <t>¿La institución cuenta con un modelo de plataforma tecnológica que defina los estándares, regulaciones y políticas para la adquisición, operación y administración de la capacidad tanto de hardware como de software de plataforma?</t>
  </si>
  <si>
    <t>El modelo de plataforma tecnológica describe la configuración de los componentes tecnológicos de hardware y software de la organización y la forma en que estos se acoplan con los componentes descritos en el modelo de aplicaciones. Esta descripción está acompañada de los estándares, regulaciones y políticas para la adquisición, operación y administración de la capacidad de los mencionados componentes.</t>
  </si>
  <si>
    <t>Modelo de plataforma tecnológica, con indicación de lo requerido.</t>
  </si>
  <si>
    <t>5.6</t>
  </si>
  <si>
    <t>¿La institución cuenta con un modelo de aplicaciones (software) que defina los estándares para su desarrollo y/o adquisición?</t>
  </si>
  <si>
    <t>El modelo de aplicaciones describe los tipos de aplicaciones que se utilizan (y utilizarán) para procesar los datos (del modelo de arquitectura de información) y para entregarlos a personas o computadoras. Los tipos de aplicaciones son características y capacidades requeridas para procesar datos, sin hacer referencia a tecnologías específicas. En este modelo se describen además, los estándares que se utilizan para el desarrollo y/o adquisición de las aplicaciones. No es el diseño de las aplicaciones específicas de la organización.</t>
  </si>
  <si>
    <t>Modelo de aplicaciones según lo indicado por la pregunta.</t>
  </si>
  <si>
    <t>5.7</t>
  </si>
  <si>
    <t>¿La institución cuenta con un modelo de entrega de servicio de TI que defina los acuerdos de nivel de servicio con los usuarios?</t>
  </si>
  <si>
    <t>La organización debe tener claridad respecto de los servicios que requiere y sus atributos, y los prestados por la función de TI según sus capacidades. La consideración de tales asuntos en un modelo de entrega de servicio sirve como referencia para que el jerarca y la función de TI establezcan acuerdos sobre los servicios requeridos, los ofrecidos y sus atributos, lo cual deben documentar y considerar como un criterio de evaluación del desempeño.</t>
  </si>
  <si>
    <t>Modelo de entrega de servicio de TI, oficializado por la autoridad institucional competente.</t>
  </si>
  <si>
    <t>5.8</t>
  </si>
  <si>
    <t>¿Se ha oficializado en la institución un marco de gestión para la calidad de la información?</t>
  </si>
  <si>
    <t>La organización debe generar los productos y servicios de TI de conformidad con los requerimientos de sus usuarios con base en un enfoque de eficiencia y mejoramiento continuo. A los efectos, debe establecer un marco institucional que estandarice los criterios de calidad respectivos.</t>
  </si>
  <si>
    <t>Documentación del marco de gestión de la calidad, oficializado por la autoridad institucional competente.</t>
  </si>
  <si>
    <t>5.9</t>
  </si>
  <si>
    <t>¿La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t>
  </si>
  <si>
    <t>Como una derivación de los modelos de información, plataforma tecnológica y aplicaciones, deben documentarse las directrices o políticas que están relacionadas con la identificación y entrega de datos de interés público que se encuentren almacenados en soporte digital.</t>
  </si>
  <si>
    <t>Directrices o políticas relativas a los temas contemplados en la pregunta, oficializadas por la autoridad institucional competente.</t>
  </si>
  <si>
    <t>5.10</t>
  </si>
  <si>
    <t>¿La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t>
  </si>
  <si>
    <t>Como medida final, se pretende la implementación de una arquitectura de seguridad institucional de la información. Para los efectos de la pregunta, al menos se requiere prueba de haber sentado las bases para dicha implementación, mediante un documento que demuestre que se llevó a cabo un proceso de identificación de requerimientos generales de seguridad, amenzas y el marco legal y regulatorio que la institución está comprometida a cumplir.</t>
  </si>
  <si>
    <t>Documentación con indicación de lo requerido, debidamente oficializado por la autoridad institucional competente.</t>
  </si>
  <si>
    <t>5.11</t>
  </si>
  <si>
    <t>¿La institución ha definido, oficializado y comunicado políticas y procedimientos de seguridad lógica?</t>
  </si>
  <si>
    <t>La seguridad lógica alude a la seguridad en el uso de software y los sistemas, a la protección de los datos, procesos y programas, y al acceso ordenado y autorizado de los usuarios a la información. Involucra todas aquellas medidas establecidas para minimizar los riesgos de seguridad asociados con las operaciones que se efectúan utilizando TI.  Como parte de esas medidas, las instituciones deben definir, oficializar y comunicar las políticas y los procedimientos pertinentes.</t>
  </si>
  <si>
    <t>Políticas y procedimientos oficializados por la autoridad institucional competente.</t>
  </si>
  <si>
    <t>5.12</t>
  </si>
  <si>
    <t>¿Se han definido e implementado procedimientos para otorgar, limitar y revocar el acceso físico al centro de cómputo y a otras instalaciones que mantienen equipos e información sensibles?</t>
  </si>
  <si>
    <t>Los aspectos señalados por la pregunta son parte de los controles físicos mínimos en materia de TI.</t>
  </si>
  <si>
    <t>Procedimientos oficializados y bitácora de accesos.</t>
  </si>
  <si>
    <t>5.13</t>
  </si>
  <si>
    <t>¿Se aplican medidas de prevención, detección y corrección para proteger los sistemas contra software malicioso (virus, gusanos, spyware, correo basura, software fraudulento, etc.)?</t>
  </si>
  <si>
    <t>De acuerdo con la normativa vigente y con las sanas prácticas en materia de TI, la organización debe implementar las medidas de seguridad relacionadas con la operación de los recursos de TI y las comunicaciones, minimizar su riesgo de fallas y proteger la integridad del software y de la información, incluyendo lo señalado por la pregunta.</t>
  </si>
  <si>
    <t>Documentación de las medidas aplicadas.</t>
  </si>
  <si>
    <t>5.14</t>
  </si>
  <si>
    <t>¿Se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t>
  </si>
  <si>
    <t>Como parte de las políticas de control orientadas a proteger la información contra accesos indebidos y no autorizados, corresponde a las instituciones contemplar lo señalado por la pregunta.</t>
  </si>
  <si>
    <t>Políticas oficializadas y documentación de su aplicación.</t>
  </si>
  <si>
    <t>5.15</t>
  </si>
  <si>
    <t>¿Existe un plan formal que asegure la continuidad de los servicios de tecnologías de información en la organización?</t>
  </si>
  <si>
    <t>Según la normativa vigente, toda institución debe mantener una continuidad razonable de sus procesos, de modo que su interrupción no afecte significativamente a los usuarios. Como parte de ese esfuerzo debe documentar y poner en práctica, en forma efectiva y oportuna, las acciones preventivas y correctivas necesarias con base en los planes de mediano y largo plazo de la organización, la evaluación e impacto de los riesgos y la clasificación de sus recursos de TI según su criticidad.</t>
  </si>
  <si>
    <t>Documento en el que se formaliza el plan de continuidad de servicios.</t>
  </si>
  <si>
    <t>5.16</t>
  </si>
  <si>
    <t>¿Las políticas de TI se comunican a todos los usuarios internos y externos relevantes?</t>
  </si>
  <si>
    <t>Como medida de control, los usuario de la información y, en general, de las facilidades de TI, deben conocer las políticas establecidas por la institución, de manera que tengan seguridad sobre el rol que les compete y las responsabilidades correspondientes.</t>
  </si>
  <si>
    <t>Documentación de las comunicaciones efectuadas.</t>
  </si>
  <si>
    <t>SERVICIO AL USUARIO</t>
  </si>
  <si>
    <t>6.1</t>
  </si>
  <si>
    <t>Documentación de las regulaciones correspondientes.</t>
  </si>
  <si>
    <t>6.2</t>
  </si>
  <si>
    <t>¿La página de Internet de la institución contiene formularios y vínculos para realizar algún trámite en línea o para iniciarlo en el sitio y facilitar su posterior conclusión en las oficinas de la entidad?</t>
  </si>
  <si>
    <t>Las instituciones deben analizar si la presencia de un usuario en sus oficinas es necesaria para completar un trámite. Como medio para facilitar la prestación del servicio, es recomendable que, en los sitios de Internet, se disponga de formularios para que los usuarios realicen trámites que no requieran de esa presencia física, o para que los inicien y luego se presenten en las oficinas para finalizarlos. Con ese propósito, las páginas de Internet deben ser lo más amigables posible, de manera que permitan llevar a cabo las gestiones de una manera rápida y efectiva.</t>
  </si>
  <si>
    <t>6.3</t>
  </si>
  <si>
    <t>¿La institución ha implementado mecanismos que le posibiliten la aceptación de documentos digitales mediante el uso de firma digital para la gestión de trámites de los usuarios?</t>
  </si>
  <si>
    <t>El avance de las facilidades tecnológicas y la posibilidad de realizar trámites en línea, conlleva necesidades de autenticación que, hoy por hoy, se suplen mediante la firma digital, conforme a la legislación que rige el uso de ese recurso digital. Es preciso que las instituciones se adapten a estas tendencias tecnológicas, y en consecuencia implementen las medidas idóneas para facilitar sus servicios con base en ellas.</t>
  </si>
  <si>
    <t>Normativa interna para el uso de firma digital y su aplicación en gestiones de los usuarios.</t>
  </si>
  <si>
    <t>6.4</t>
  </si>
  <si>
    <t>¿Se cumplen los plazos máximos establecidos para el trámite de los asuntos o la prestación de servicios, al menos en el 95% de los casos?</t>
  </si>
  <si>
    <t>En procura de la eficiencia y la eficacia, la institución debe conocer los trámites que los ciudadanos efectúan ante ella y los servicios que les brinda, y determinar plazos máximos de atención. Adicionalmente, corresponde la verificación de que esos plazos se cumplan, aunque se acepta una tasa de incumplimiento del 5%; a los efectos es conveniente que la institución lleve un registro controlado sobre los plazos reales incurridos.</t>
  </si>
  <si>
    <t>Documento donde se establecen los plazos y estadísticas sobre cumplimiento de esos plasos.</t>
  </si>
  <si>
    <t>6.5</t>
  </si>
  <si>
    <t>La entidad debe disponer de mecanismos de canalización de aspectos tales como inconformidades, reclamos, consultas, denuncias, sugerencias o felicitaciones respecto de la forma o el contenido con el que se brinda un servicio, presentadas por las personas usuarias ante la institución. Tales mecanismos deben estar a disposición de los usuarios y de la ciudadanía en general, y la entidad debe controlar y registrar las manifestaciones que los usuarios le comuniquen por esos medios, así como la atención que les brinde la contraloría de servicios u otra unidad encargada de procesarlas.</t>
  </si>
  <si>
    <t>Documentación sobre la instalación de buzones o similares, y reporte de atención de comentarios y sugerencias.</t>
  </si>
  <si>
    <t>6.6</t>
  </si>
  <si>
    <t>¿La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t>
  </si>
  <si>
    <t>En las instituciones deben existir contralorías de servicios o unidades que se encarguen de los asuntos mencionados en la pregunta, a fin de promover en conjunto mejoras e innovaciones en los trámites y procedimientos del servicio, considerando además las manifestaciones de los usuarios.</t>
  </si>
  <si>
    <t>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t>
  </si>
  <si>
    <t>6.7</t>
  </si>
  <si>
    <t>Elaborar y aplicar al menos una vez al año un instrumento para medir la percepción y obtener la opinión de las personas usuarias permite conocer la calidad de prestación de los servicios, el grado de satisfacción y las mejoras requeridas.</t>
  </si>
  <si>
    <t>Informe del estudio de satisfacción de los usuarios más recientemente elaborado y oficializado por la autoridad institucional pertinente.</t>
  </si>
  <si>
    <t>6.8</t>
  </si>
  <si>
    <t>¿Se desarrollan planes de mejora con base en los resultados de las evaluaciones de satisfacción de los usuarios?</t>
  </si>
  <si>
    <t xml:space="preserve">Los planes de mejora permiten dar seguimiento a las recomendaciones dirigidas a la administración activa respecto de los servicios que brinda la organización con el fin de mejorar su prestación, en búsqueda del mejoramiento continuo e innovación y de cumplimiento de las expectativas de las personas usuarias. </t>
  </si>
  <si>
    <t>Plan de mejora oficializado por la autoridad institucional pertinente, elaborado a partir de la evaluación de satisfacción de los usuarios más reciente.</t>
  </si>
  <si>
    <t>6.9</t>
  </si>
  <si>
    <t>¿La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t>
  </si>
  <si>
    <t>La política permite estandarizar y normar los aspectos relacionados con las peticiones sobre cualquier asunto, materia o información de naturaleza pública, adaptando a la institución las regulaciones legales sobre el particular. Se requiere que dicha política sea divulgada entre los funcionarios de la institución, que serán los responsables de aplicarla, y entre los usuarios que estarán sujetos a ella. Para los efectos de los usuarios, se tendrá por válida la divulgación de la política mediante su publicación en la página de Intenet de la institución, o su inclusión en panfletos o volantes informativos que estén disponibles permanentemente.</t>
  </si>
  <si>
    <t>Política oficializada por la autoridad institucional pertinente, y documentación probatoria de la divulgación efectuada.</t>
  </si>
  <si>
    <t>6.10</t>
  </si>
  <si>
    <t>¿La institución ha definido y divulgado los criterios de admisibilidad de las denuncias que se le presenten, incluyendo lo siguiente?:
a. Explicación de cómo plantear una denuncia
b. Requisitos
c. Información adicional</t>
  </si>
  <si>
    <t>Los criterios de admisibilidad son los requisitos mínimos que deben cumplirse cuando se plantea la denuncia, para determinar si la entidad le dará trámite y propiciar una investigación exitosa. Se requiere su divulgación entre los funcionarios que deberán aplicarlos y entre los usuarios; para los efectos de estos últimos, se tendrá por válida la publicación correspondiente en la página de Internet de la institución, así como su inclusión en panfletos o volantes informativos permanentemente disponibles.</t>
  </si>
  <si>
    <t>Criterios de admisibilidad de denuncias oficializados por la autoridad institucional pertinente, y documentación probatoria de la divulgación efectuada.</t>
  </si>
  <si>
    <t>6.11</t>
  </si>
  <si>
    <t>¿Se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t>
  </si>
  <si>
    <t>Los denunciantes deben tener certeza y seguridad de que la información que están planteando en una denuncia será debidamente resguardada y utilizada para los fines para los que se está suministrando. Las garantías referidas en la pregunta contribuyen a generar dicha certeza.</t>
  </si>
  <si>
    <t>Regulaciones sobre tratamiento de denuncias debidamente oficializadas por la autoridad institucional pertinente, que contemplen lo señalado por la pregunta.</t>
  </si>
  <si>
    <t>6.12</t>
  </si>
  <si>
    <t>¿Las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t>
  </si>
  <si>
    <t>Las regulaciones mencionadas en la pregunta son necesarias para orientar al denunciante sobre el tratamiento y el seguimiento que se dará a las denuncias.</t>
  </si>
  <si>
    <t>6.13</t>
  </si>
  <si>
    <t>¿La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t>
  </si>
  <si>
    <t>La página de toda institución debe contener aspectos mínimos de información de la razón de ser de la institución así como de las funciones y servicios que ofrece.</t>
  </si>
  <si>
    <t>RECURSOS HUMANOS</t>
  </si>
  <si>
    <t>7.1</t>
  </si>
  <si>
    <t>¿Existe en la entidad un programa de inducción para los nuevos empleados?</t>
  </si>
  <si>
    <t>Con la inducción se proporcionan a los nuevos funcionarios datos básicos sobre los antecedentes y la naturaleza de la institución, su visión, su misión, sus objetivos, su perfil del desempeño, sus horarios, los días de pago, sus funciones, su estructura, sus políticas de personal, las prestaciones y los beneficios que ofrece, entre otros datos que necesiten para la realización de las actividades de una manera satisfactoria. Este proceso de inducción debe realizarse de manera periódica, con base en un programa defina oportunidad, contenidos y otros factores que resulten pertinentes para su conducción eficaz y eficiente.</t>
  </si>
  <si>
    <t>Documentación del programa, incluyendo el manual respectivo cuando se cuente con él.</t>
  </si>
  <si>
    <t>7.2</t>
  </si>
  <si>
    <t>¿Se formula y ejecuta un programa anual de capacitación y desarrollo del personal?</t>
  </si>
  <si>
    <t>El plan de capacitación tiene como propósito general identificar acciones de capacitación para preparar e integrar al recurso humano en el proceso productivo, mejorar destrezas, aclarar inquietudes, eliminar vicios y disminuir errores, todo ello mediante el suministro de conocimientos y el desarrollo de habilidades y actitudes necesarias para el mejor desempeño en el trabajo. Para determinar el éxito de su implementación, debe realizarse el seguimiento correspondiente.</t>
  </si>
  <si>
    <t>Plan de capacitación oficializado e informe de avance de su ejecución.</t>
  </si>
  <si>
    <t>7.3</t>
  </si>
  <si>
    <t>¿Se tienen claramente definidos los procedimientos para la medición del desempeño de los funcionarios?</t>
  </si>
  <si>
    <t>La medición del desempeño es el procedimiento mediante el cual se mide y valora la conducta profesional y el rendimiento o el logro de resultados, utilizando criterios de transparencia, objetividad, imparcialidad y no discriminación, los que deben aplicarse sin menoscabo de los derechos de los empleados públicos. A los efectos, la institución debe definir y oficializar los procedimientos que utilizará.</t>
  </si>
  <si>
    <t>Procedimientos para la medición del desempeño de los funcionarios, debidamente oficializados por la autoridad institucional pertinente.</t>
  </si>
  <si>
    <t>7.4</t>
  </si>
  <si>
    <t>¿Se evaluó, en el periodo al que se refiere el IGI, el desempeño de por lo menos al 95% de los funcionarios?</t>
  </si>
  <si>
    <t>La institución debe evaluar el desempeño de todos los funcionarios. No obstante, se considera aceptable un margen de un 5% por aquellos casos en los que surjan imprevistos en el proceso.</t>
  </si>
  <si>
    <t>Estadística sobre evaluación del desempeño de los funcionarios correspondiente al año refefido en el IGI.</t>
  </si>
  <si>
    <t>7.5</t>
  </si>
  <si>
    <t>¿La institución cuenta con medidas para fortalecer el desempeño de los funcionarios, con base en los resultados de la evaluación respectiva?</t>
  </si>
  <si>
    <t xml:space="preserve">La institución debe implantar medidas para fortalecer el desempeño de los funcionarios. Éstas pueden incluir las relativas a propiciar un buen ambiente de trabajo, trabajar por objetivos, fomentar la participación, asignar reconocimientos (no necesariamente monetarios), promover la igualdad de trato, dar retroalimentación, realizar actividades de motivación, entre otras. </t>
  </si>
  <si>
    <t>Documentación de las medidas vigentes en la institución para fortalecer el desempeño de los funcionarios.</t>
  </si>
  <si>
    <t>7.6</t>
  </si>
  <si>
    <t>¿El 100% de los empleados determinados por la unidad de recursos humanos presentó la declaración jurada de bienes en el plazo establecido por la ley?</t>
  </si>
  <si>
    <t>Quienes estén sujetos a la presentación de la  declaración jurada de bienes, deben satisfacer ese deber en la fecha determinada por el ordenamiento. Puesto que las instituciones deben garantizar razonablemente el cumplimiento de las obligaciones legales en el desarrollo de sus actividades, les corresponde asegurarse de que sus funcionarios observen este requerimiento jurídico, para lo que deben establecer alguna actividad de control sobre el particular, independientemente de las actividades de fiscalización que la CGR efectúe en relación con los funcionarios omisos.</t>
  </si>
  <si>
    <t>Estadística sobre cantidad de funcionarios obligados a presentar la declaración jurada de bienes y cantidad de quienes cumplieron con ese deber.</t>
  </si>
  <si>
    <t>7.7</t>
  </si>
  <si>
    <t>¿La entidad aplica algún instrumento para medir el clima organizacional al menos una vez al año?</t>
  </si>
  <si>
    <t>La medición del clima organizacional aporta elementos de decisión con miras a la mejora continua de los procesos, de la la satisfacción y el sentido de pertenencia de los empleados y otros factors que inciden sobre el ambiente de control y, en general, sobre la gestión institucional. Es preciso que toda entidad realice una evaluación o medición de dicho clima, al menos una vez al año, utilizando uno o más instrumentos idóneos en sus circunstancias.</t>
  </si>
  <si>
    <t>Instrumento utilizado por la institución para medir el clima organizacional, con indicación de la periodicidad de su aplicación.</t>
  </si>
  <si>
    <t>7.8</t>
  </si>
  <si>
    <t>¿Se definen y ejecutan planes de mejora con base en los resultados de las mediciones del clima organizacional?</t>
  </si>
  <si>
    <t>Los planes de mejora incorporan todas las actividades por desarrollar con el fin de aminorar aquellas situaciones contraria a un buen clima organizacional, detectadas a partir de la evaluación de éste.</t>
  </si>
  <si>
    <t>Plan de mejora elaborado con base en la última medición del clima organizacional realizada.</t>
  </si>
  <si>
    <t>7.9</t>
  </si>
  <si>
    <t>¿La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t>
  </si>
  <si>
    <t>La publicación de esta información configura a una sana práctica para propiciar la transparencia institucional respecto de los puestos y sus remuneraciones, entre otros datos básicos atinentes al recurso humano.</t>
  </si>
  <si>
    <t>7.10</t>
  </si>
  <si>
    <t>¿La institución publica en su página de Internet o por otros medios, para conocimiento del público en general, los atestados académicos y de experiencia de los puestos gerenciales y políticos?</t>
  </si>
  <si>
    <t>La publicación de esta información configura sana práctica, tendente a generar transparencia frente a la ciudadanía respecto de quienes ocupan los mandos institucionales. La pregunta no indica hasta qué nivel de puestos corresponde considerar, pues compete a cada entidad definir lo pertinente. Además, no se requiere una publicación de asuntos que puedan atentar contra el derecho de intimidad de los funcionarios, sino solamente lo atinente a sus atestados académicos (formación profesional) y de experiencia (puestos relevantes que han desempeñado).</t>
  </si>
  <si>
    <t>7.11</t>
  </si>
  <si>
    <t>¿Los informes de fin de gestión de los funcionarios que han dejado la entidad durante el año, fueron elaborados observando la normativa aplicable y se publicaron en la página de Internet de la institución a más tardar durante la semana posterior a la conclusión del servicio?</t>
  </si>
  <si>
    <t>Corresponde a un deber del jerarca y los titulares subordinados presentar, cuando corresponda, un informe de fin de gestión y realizar la entrega formal del ente o el órgano a su sucesor, de acuerdo con las directrices emitidas por la CGR y por los entes y órganos competentes de la administración activa. La normativa vigente requiere, además, que dichos informes se publiquen para conocimiento de la ciudadanía, preferentemente en la página de Intenet de la entidad.</t>
  </si>
  <si>
    <t>7.12</t>
  </si>
  <si>
    <t xml:space="preserve">¿La institución aplica políticas oficializadas para que el 100% de su personal disfrute de sus vacaciones anualmente, incluyendo un período de al menos tres días consecutivos en fechas diferentes a las de vacaciones colectivas? </t>
  </si>
  <si>
    <t>Se considera una buena práctica que, como parte de su disfrute de vacaciones, todo funcionario se ausente al menos tres días consecutivos, en procura de que sea sustituido durante su asuencia y se realice un control cruzado de la actividad que desarrolla. En caso de que existan puestos cuyo derecho de vacaciones sólo alcance para el disfrute de vacaciones colectivas, lo indicado por la pregunta deberá al menos verificarse para los puestos riesgosos desde el punto de vista de control.</t>
  </si>
  <si>
    <t>Documentación de los mecanismos utilizados para los propósitos de la pregunta.</t>
  </si>
  <si>
    <t>7.13</t>
  </si>
  <si>
    <t>¿La institución ejecuta un plan de sucesión para prever la dotación de funcionarios que sustituyan a quienes dejan la entidad?</t>
  </si>
  <si>
    <t>Plan oficial de sucesión.</t>
  </si>
  <si>
    <t>8.1</t>
  </si>
  <si>
    <t>Suma de presupuesto ordinario y cualesquiera variaciones efectuadas durante el año (presupuestos extraordinarios y modificaciones).</t>
  </si>
  <si>
    <t>8.2</t>
  </si>
  <si>
    <t>Considerar únicamente el incremento de partidas; no contemplar el decremento, pues el resultado sería cero.</t>
  </si>
  <si>
    <t>8.3</t>
  </si>
  <si>
    <t>Cantidad total de metas contempladas en el plan anual operativo de la institución.</t>
  </si>
  <si>
    <t>8.4</t>
  </si>
  <si>
    <t>Considere realizadas totalmente las metas con un porcentaje de cumplimiento de 80% o más.</t>
  </si>
  <si>
    <t>8.5</t>
  </si>
  <si>
    <t>Considere realizadas parcialmente las metas cuyo porcentaje de cumplimiento está entre 50% y 80%.</t>
  </si>
  <si>
    <t>8.6</t>
  </si>
  <si>
    <t>Considere no realizadas las metas con un porcentaje de cumplimineto menor al 50%.</t>
  </si>
  <si>
    <t>8.7</t>
  </si>
  <si>
    <t>Porcentaje del presupuesto vinculado directamente a metas contempladas en el plan.</t>
  </si>
  <si>
    <t>8.8</t>
  </si>
  <si>
    <t>Ejecución presupuestaria total.</t>
  </si>
  <si>
    <t>8.9</t>
  </si>
  <si>
    <t>Presupuesto ordinario (original).</t>
  </si>
  <si>
    <t>8.10</t>
  </si>
  <si>
    <t>Sumas presupuestadas y asociadas con el plan de adquisiciones de la institución.</t>
  </si>
  <si>
    <t>8.11</t>
  </si>
  <si>
    <t>Total ejecutado del plan de adquisiciones.</t>
  </si>
  <si>
    <t>8.12</t>
  </si>
  <si>
    <t>Ejecución de gastos del período en cuestión.</t>
  </si>
  <si>
    <t>8.13</t>
  </si>
  <si>
    <t>8.14</t>
  </si>
  <si>
    <t>Ingresos reales del período.</t>
  </si>
  <si>
    <t>Superávit previo incorporado en el presupuesto del año en cuestión.</t>
  </si>
  <si>
    <t>OTROS DATOS</t>
  </si>
  <si>
    <t>9.1</t>
  </si>
  <si>
    <t>Indique la nota obtenida en la última evaluación de satisfacción de los usuarios respecto al servicio que presta la institución;  si NO realizó la evaluación indíquelo con un cero (0).</t>
  </si>
  <si>
    <t>Si la evaluación tiene como resultado una nota, digítela. Si el resultado no es numérico, interprételo de manera que sea reportable mediante un porcentaje (por ejemplo, excelente = 100%).</t>
  </si>
  <si>
    <t>&lt;---Digite la nota obtenida</t>
  </si>
  <si>
    <t>9.2</t>
  </si>
  <si>
    <t>Si esa institución aplicó el "Modelo de madurez del sistema de control interno institucional", digite la nota obtenida. De lo contrario, digite: "NO APLICA"</t>
  </si>
  <si>
    <t>El modelo de madurez es una herramienta cuyo uso no es vinculante. Si la institución aplicó el modelo, digite el puntaje obtenido.</t>
  </si>
  <si>
    <t>&lt;---Digite la nota obtenida o "NO APLICA", según corresponda</t>
  </si>
  <si>
    <t>N°</t>
  </si>
  <si>
    <t>Pregunta</t>
  </si>
  <si>
    <t>Efic</t>
  </si>
  <si>
    <t>Transp</t>
  </si>
  <si>
    <t>Anti-C</t>
  </si>
  <si>
    <t>Sector</t>
  </si>
  <si>
    <t>(INDIQUE AQUÍ EL TIPO DE INSTITUCIÓN)</t>
  </si>
  <si>
    <t>Sector PND</t>
  </si>
  <si>
    <t>X</t>
  </si>
  <si>
    <t>Respuestas SI</t>
  </si>
  <si>
    <t>Respuestas NO</t>
  </si>
  <si>
    <t>Respuestas NA</t>
  </si>
  <si>
    <t>Nota PLANIFICACIÓN</t>
  </si>
  <si>
    <t>Nota CONTROL INTERNO INSTITUCIONAL</t>
  </si>
  <si>
    <t>Nota CONTRATACIÓN ADMINISTRATIVA</t>
  </si>
  <si>
    <t>Nota PRESUPUESTO</t>
  </si>
  <si>
    <t>Nota TECNOLOGÍAS DE LA INFORMACIÓN</t>
  </si>
  <si>
    <t>Nota SERVICIO AL USUARIO</t>
  </si>
  <si>
    <t>Nota RECURSOS HUMANOS</t>
  </si>
  <si>
    <t>Respuestas SI - Acumulado</t>
  </si>
  <si>
    <t>Respuestas NO - Acumulado</t>
  </si>
  <si>
    <t>Respuestas NA - Acumulado</t>
  </si>
  <si>
    <t>NOTA FINAL</t>
  </si>
  <si>
    <t>Índice de Gestión Institucional del Sector Público</t>
  </si>
  <si>
    <t>En los temas de: Planificacion, Formulación y Aprobación; Control Interno y Ejecución y Resultados</t>
  </si>
  <si>
    <t>Indique el tipo de institución por sector económico:</t>
  </si>
  <si>
    <t>CRITERIO</t>
  </si>
  <si>
    <t>I. CONSOLIDACIÓN</t>
  </si>
  <si>
    <t>LISTAS</t>
  </si>
  <si>
    <t>Si/No/Noaplica</t>
  </si>
  <si>
    <t>Rango</t>
  </si>
  <si>
    <t>Datos Contables</t>
  </si>
  <si>
    <t>Documentación</t>
  </si>
  <si>
    <t xml:space="preserve"> ¿Se dispone en la institución de una declaración de misión, visión y valores formalmente promulgada por el jerarca?</t>
  </si>
  <si>
    <t>Alto</t>
  </si>
  <si>
    <t>Declaración de misión, visión y valores institucionales</t>
  </si>
  <si>
    <t>¿La institución cuenta con un plan estratégico o similar vigente y actualizado en los últimos años?</t>
  </si>
  <si>
    <t>Medio</t>
  </si>
  <si>
    <t>Sector Financiero</t>
  </si>
  <si>
    <t>Plan estratégico vigente</t>
  </si>
  <si>
    <t>¿La institución cuenta con un plan anual vigente?</t>
  </si>
  <si>
    <t>Bajo</t>
  </si>
  <si>
    <t>Sector Municipal</t>
  </si>
  <si>
    <t>Plan anual  vigente</t>
  </si>
  <si>
    <t xml:space="preserve">¿En el plan anual se incorporan acciones que están vinculadas con el Plan Nacional de Desarrollo? </t>
  </si>
  <si>
    <t>Sector No Financiero</t>
  </si>
  <si>
    <t>Matriz Anual de Programación Institucional (MAPI)</t>
  </si>
  <si>
    <t>¿El plan anual  contiene indicadores que midan el cumplimiento de las metas establecidas?</t>
  </si>
  <si>
    <t>Catálogo de Indicadores de gestión vigente</t>
  </si>
  <si>
    <t>FINANCIERO-CONTABLE</t>
  </si>
  <si>
    <t>¿Se ha adoptado un marco técnico contable acorde con normas internacionales de contabilidad u otras regulaciones pertinente (NICSP, NIIF, normas de CONASSIF)?</t>
  </si>
  <si>
    <t>FÓRMULAS</t>
  </si>
  <si>
    <t>Acuerdo o acto de adopción por parte del órgano directivo o jerarca según corresponda</t>
  </si>
  <si>
    <t xml:space="preserve">¿Se cuenta con un plan contable formalmente aprobado por las autoridades institucionales pertinentes que contenga: </t>
  </si>
  <si>
    <t>NOTA SECCION</t>
  </si>
  <si>
    <t>NOTA EJE</t>
  </si>
  <si>
    <t>NOTA IGI</t>
  </si>
  <si>
    <t>a) Catálogo de cuentas</t>
  </si>
  <si>
    <t># Preguntas</t>
  </si>
  <si>
    <t>i. CONSOLIDACIÓN</t>
  </si>
  <si>
    <t>Plan contable</t>
  </si>
  <si>
    <t>b) Manual descriptivo de cuentas</t>
  </si>
  <si>
    <t>c) Politicas contables</t>
  </si>
  <si>
    <t>Financiero-Contable</t>
  </si>
  <si>
    <t>d) Estructura de los estados financieros</t>
  </si>
  <si>
    <t>Control Interno</t>
  </si>
  <si>
    <t>¿Existe un manual de procedimientos vigente y oficializado para orientar e instruir al funcionario en la preparación de la contabilidad financiera?</t>
  </si>
  <si>
    <t>Contratación Administrativa</t>
  </si>
  <si>
    <t>Manual de procedimientos vigente</t>
  </si>
  <si>
    <t>¿Se dispone de libros contables (Diario, Mayor, Inventario y Balances) actualizados para el registro y control de las operaciones o transacciones financieras?</t>
  </si>
  <si>
    <t>Libros de contabilidad o la autorización para el uso de los registros electrónicos correspondientes y sus anotaciones</t>
  </si>
  <si>
    <t>¿Se tiene implementado un sistema de información financiera integrado y automatizado, que permita la realización del proceso contable y la obtención de la información financiera en forma segura y oportuna?</t>
  </si>
  <si>
    <t>Tecnologías de la Información</t>
  </si>
  <si>
    <t xml:space="preserve"> Manual de usuario o similar</t>
  </si>
  <si>
    <t>Servicio al Usuario</t>
  </si>
  <si>
    <t>Recursos Humanos</t>
  </si>
  <si>
    <t>Ambiente de Control</t>
  </si>
  <si>
    <t>¿Existe una auditoría interna en la institución?</t>
  </si>
  <si>
    <t>ii. SEGUIMIENTO</t>
  </si>
  <si>
    <t>Reglamento de organización y funcionamiento de la auditoría interna, o en su defecto Reglamento orgánico de la institución</t>
  </si>
  <si>
    <t>¿Se ha promulgado o adoptado un código de ética o similar?</t>
  </si>
  <si>
    <t>Código de ética o similar emitido por el jerarca</t>
  </si>
  <si>
    <t>¿Se cuenta con mecanismos para reconocer, prevenir y tratar situaciones eventualmente contrarias a la ética?</t>
  </si>
  <si>
    <t>Documentación de los mecanismos</t>
  </si>
  <si>
    <t>¿La estructura institucional (organigrama) está formalmente definida y documentada?</t>
  </si>
  <si>
    <t>Organigrama y reglamento orgánico actualizados</t>
  </si>
  <si>
    <t>¿Se ha preparado, oficializado y actualizado en los últimos cinco años una documentación de los principales procesos que se ejecutan en la institución?</t>
  </si>
  <si>
    <t>Manual de procesos u otra documentación atinente, emitido por la máxima autoridad</t>
  </si>
  <si>
    <t>¿Se ha preparado, oficializado y actualizado en los últimos cinco años un manual de puestos o similar que identifique las responsabilidades de los funcionarios, así como las líneas de autoridad y reporte correspondientes?</t>
  </si>
  <si>
    <t>Manual de puestos</t>
  </si>
  <si>
    <t>Valoración del Riesgo</t>
  </si>
  <si>
    <t>¿La institución ha definido y oficializado el marco orientador del Sistema Específico de Valoración del Riesgo (SEVRI)?</t>
  </si>
  <si>
    <t>Marco orientador del SEVRI emitido por el jerarca</t>
  </si>
  <si>
    <t>¿Se cuenta en la institución con un mecanismo para procesar y conservar la información sobre riesgos?</t>
  </si>
  <si>
    <t>Documentación del mecanismo</t>
  </si>
  <si>
    <t>Actividades de Control</t>
  </si>
  <si>
    <t>NO APLICA//INDICADOR</t>
  </si>
  <si>
    <t>¿Existen regulaciones formales para la administración de los activos que la entidad posee o utiliza?</t>
  </si>
  <si>
    <t>iii: RESULTADOS</t>
  </si>
  <si>
    <t>Regulaciones atinentes</t>
  </si>
  <si>
    <t>¿Existe normativa institucional sobre el traslado de recursos a sujetos privados o a fideicomisos, según corresponda?</t>
  </si>
  <si>
    <t>Normativa institucional sobre traslado de recursos a sujetos privados o fedeicomisos, según corresponda</t>
  </si>
  <si>
    <t>¿Existe una normativa institucional sobre la rendición de cauciones por parte de los funcionarios que correspondan?</t>
  </si>
  <si>
    <t>Preguntas Si/No</t>
  </si>
  <si>
    <t>Normativa institucional sobre rendición de cauciones</t>
  </si>
  <si>
    <t>¿Existe una normativa institucional sobre la presentación de informes de fin de gestión por parte de los funcionarios que corresponda según la normativa de la CGR?</t>
  </si>
  <si>
    <t>Pregunta Alto/Medio/Bajo</t>
  </si>
  <si>
    <t>Normativa institucional sobre informes de fin de gestión</t>
  </si>
  <si>
    <t>Sistemas de Informarción</t>
  </si>
  <si>
    <t>Cumplimiento de metas del plan</t>
  </si>
  <si>
    <t>¿Se cuenta con un plan estratégico de tecnologías de información?</t>
  </si>
  <si>
    <t>Ejecución presupuestal</t>
  </si>
  <si>
    <t>Plan estratégico de tecnologías de información</t>
  </si>
  <si>
    <t xml:space="preserve">Indique el porcentaje del presupuesto ligada a metas del plan institucional </t>
  </si>
  <si>
    <t>¿Se cuenta con normativa interna para regular los diferentes alcances de la contratación administrativa en la entidad, con respecto a las siguientes etapas?</t>
  </si>
  <si>
    <t xml:space="preserve">Liquidez de la institución </t>
  </si>
  <si>
    <t>a. Planificación</t>
  </si>
  <si>
    <t>VARIACION IPC=P (2011)</t>
  </si>
  <si>
    <t>Normativa interna sobre planificación de contratación administrativa</t>
  </si>
  <si>
    <t>b. Procedimientos de contratación</t>
  </si>
  <si>
    <t>Eficiencia en el uso de los activos</t>
  </si>
  <si>
    <t>Normativa interna sobre ejecución de procedimientos de contratación administrativa</t>
  </si>
  <si>
    <t>c. Aprobación interna de contratos</t>
  </si>
  <si>
    <t>Proporción de los Activos productivos ajustados dentro de los Activos Totales ajustados</t>
  </si>
  <si>
    <t>Nomativa interna sobre aprobación interna de contratos</t>
  </si>
  <si>
    <t>d. Seguimiento de la ejecución de contratos</t>
  </si>
  <si>
    <t>Activos financiados por deuda</t>
  </si>
  <si>
    <t>Normativa interna sobre control de contratos</t>
  </si>
  <si>
    <t>Regulación interna sobre plazos máximos para las actividades del proceso de contratación administrativa</t>
  </si>
  <si>
    <t>¿Se cuenta con un programa de capacitación en materia de contratación adminstrativa?</t>
  </si>
  <si>
    <t>Indicador</t>
  </si>
  <si>
    <t>Programa de Capacitación o similar</t>
  </si>
  <si>
    <t>¿Se ha establecido una proveeduría u otra unidad que asuma el proceso de contratación administrativa?</t>
  </si>
  <si>
    <t>Documento descriptivo de la organización establecida para los procesos de contratación administrativa</t>
  </si>
  <si>
    <t>¿Están formalmente definidas las responsabilidades de los funcionarios asignados a las diferentes actividades relacionadas con el proceso de contratación administrativa?</t>
  </si>
  <si>
    <t>Documentación de puestos o procesos, según corresponda</t>
  </si>
  <si>
    <t>En relación con el visado de gastos: (SÓLO APLICA PARA GOBIERNO CENTRAL)</t>
  </si>
  <si>
    <t xml:space="preserve">Porcentaje de Egresos Devengados </t>
  </si>
  <si>
    <t>a) ¿Existen mecanismos o disposiciones internas para regular el proceso correspondiente?</t>
  </si>
  <si>
    <t>Impacto de obligaciones del período anterior</t>
  </si>
  <si>
    <t>Documentación de mecanismos o regulaciones sobre el particular</t>
  </si>
  <si>
    <t xml:space="preserve">b) ¿Existe un funcionario responsable del visado según lo establece el artículo 11.2 del Reglamento sobre Visado de Gastos? </t>
  </si>
  <si>
    <t>Porcentaje de recaudación</t>
  </si>
  <si>
    <t>Indicación del funcionario y documento en que conste su designación y comunicación a la Contraloría General</t>
  </si>
  <si>
    <t>¿Existe un manual de procedimientos que regule el proceso presupuestario?</t>
  </si>
  <si>
    <t>Porcentaje de Ingresos Percibidos en el período</t>
  </si>
  <si>
    <t>Manual de procedimientos del proceso presupuestario</t>
  </si>
  <si>
    <t>¿Se formula el presupuesto inicial por programas?</t>
  </si>
  <si>
    <t>Presupuesto inicial vigente</t>
  </si>
  <si>
    <t>Se cuenta con un plan estratégico de Tecnologías de Información (TI) que al menos:</t>
  </si>
  <si>
    <t>Porcentaje Gastos Administrativos</t>
  </si>
  <si>
    <t>a. Describa la forma en que los objetivos estratégicos de TI están alineados con los objetivos estratégicos de la institución</t>
  </si>
  <si>
    <t>VARIACION IPC=P (2010)</t>
  </si>
  <si>
    <t>Plan estratégico de TI, con indicación del lugar donde se describe la alineación de los objetivos de TI con los institucionales</t>
  </si>
  <si>
    <t>b. Disponga de un mecanismo para medir el impacto de TI en los objetivos estratégicos de la institución</t>
  </si>
  <si>
    <t>Plan estratégico de TI, con indicación del lugar donde constan los mecanismos de medición</t>
  </si>
  <si>
    <t>c. Incluya fuentes de financiamiento, estrategias de adquisiciones y un presupuesto que esté vinculado con el presupuesto institucional que se presenta ante la CGR</t>
  </si>
  <si>
    <t>Plan estratégico de TI, con indicación del lugar donde se señalan las fuentes de financiamiento, las estrategias de adquisiciones y el presupuesto vinculado al que se presenta a la CGR</t>
  </si>
  <si>
    <t>Se cuenta con un modelo de arquitectura de la información que:</t>
  </si>
  <si>
    <t>a. Sea conocido y utilizado por el nivel gerencial de la institución.</t>
  </si>
  <si>
    <t>Nota Final x sub-eje</t>
  </si>
  <si>
    <t>Documento probatorio de que el nivel gerencial conoce el modelo de arquitectura de la información.</t>
  </si>
  <si>
    <t>b. Caracterice los datos de la institución, aunque sea a nivel general.</t>
  </si>
  <si>
    <t>Modelo de Arquitectura de Información, con indicación del lugar donde se caracterizan los datos institucionales.</t>
  </si>
  <si>
    <t>Se cuenta con un modelo de plataforma tecnológica, que defina los estándares, regulaciones y políticas para la adquisición y operación de sus distintos componentes  (hardware, software, aplicaciones, servicios, etc.)</t>
  </si>
  <si>
    <t>Modelo de Plataforma Tecnológica, con indicación del lugar donde se definen los estándares, las regulaciones y las políticas atinentes</t>
  </si>
  <si>
    <t>¿Se han establecido los roles y responsabilidades de los funcionarios del departamento de TI o similar?</t>
  </si>
  <si>
    <t>Documento descriptivo de los roles y responsabilidades de esos funcionarios.</t>
  </si>
  <si>
    <t>Las TI utilizadas cuentan con las siguientes medidas para evitar las amenazas que conlleva su utilizacion para garantizarle al usuario su confidencialidad e integridad de la información:</t>
  </si>
  <si>
    <t>a. Seguridad interna</t>
  </si>
  <si>
    <t>Captura de la página respectiva</t>
  </si>
  <si>
    <t>b. Antivirus actualizado</t>
  </si>
  <si>
    <t>Mostrar la licencia del antivirus</t>
  </si>
  <si>
    <t>c. Cifrado en la página web</t>
  </si>
  <si>
    <t>¿Se han establecido mecanismos para admitir y atender las solicitudes, sugerencias, quejas y denuncias de los usuarios?</t>
  </si>
  <si>
    <t>Regulaciones institucionales para la atención de quejas y denuncias.</t>
  </si>
  <si>
    <t>¿Existen políticas acerca del tiempo máximo para el trámite de los asuntos o prestación del servicio?</t>
  </si>
  <si>
    <t>Regulaciones institucionales sobre plazos para atención de gestiones</t>
  </si>
  <si>
    <t>¿Se cuenta con una contraloría de servicios?</t>
  </si>
  <si>
    <t>Documento que dispone la creación de la contraloría de servicios o determina sus funciones</t>
  </si>
  <si>
    <t>¿Existen  mecanismos para  medir la gestión de la Contraloría de Servicios?</t>
  </si>
  <si>
    <t>Instrumento utilizado para medir la gestión de la Contraloría de Servicios.</t>
  </si>
  <si>
    <t>Normativa a fin</t>
  </si>
  <si>
    <t>¿Se tienen claramente definidos los procedimientos para la medición del desempeño?</t>
  </si>
  <si>
    <t>Mostrar procedimientos</t>
  </si>
  <si>
    <t>¿Existe en la entidad un manual de inducción para los nuevos empleados?</t>
  </si>
  <si>
    <t>Manual de inducción</t>
  </si>
  <si>
    <t>¿Se cuenta con políticas u otra normativa interna para el reclutamiento, la selección y promoción del personal? (NO APLICA PARA LAS ENTIDADES SUJETAS AL SERVICIO CIVIL.)</t>
  </si>
  <si>
    <t>Normativa interna para el reclutamiento, la selección y promoción del personal</t>
  </si>
  <si>
    <t xml:space="preserve">II SEGUIMIENTO </t>
  </si>
  <si>
    <t xml:space="preserve">¿Participan las diferentes unidades organizacionales en la elaboración del plan estratégico o similar? </t>
  </si>
  <si>
    <t>Memorado o comunicados respectivos</t>
  </si>
  <si>
    <t>¿Los encargados de la elaboración del Plan Anual Operativo han recibido capacitación sobre planificación en los últimos tres años?</t>
  </si>
  <si>
    <t>Comprobante de capacitación o de asistencia a la misma</t>
  </si>
  <si>
    <t>FINANCIERA-CONTABLE</t>
  </si>
  <si>
    <t>¿Se capacita al personal en materia de normas de contabilidad (NIIF, NIC, normativa de CONASSIF) u otras regulaciones pertinentes?</t>
  </si>
  <si>
    <t>¿Los estados financieros anuales fueron aprobados por la máxima autoridad institucional?</t>
  </si>
  <si>
    <t>Estados financieros aprobados</t>
  </si>
  <si>
    <t>¿La Administración realiza análisis periódicos de la situación financiera institucional, con base en la información contenida en los estados financieros (vertical, horizontal y de razones)?</t>
  </si>
  <si>
    <t>Documento contentivo del análisis.</t>
  </si>
  <si>
    <t>¿Los estados financieros son dictaminados anualmente por un auditor externo o firma de auditores independientes?</t>
  </si>
  <si>
    <t>Estados Financieros auditados del periodo anterior</t>
  </si>
  <si>
    <t>¿En los últimos cinco años, la institución se ha sometido a una auditoría de la ética institucional, ya sea por parte de la propia administración, de la auditoría interna o de un sujeto externo?</t>
  </si>
  <si>
    <t>Informe de la auditoría de la ética realizada</t>
  </si>
  <si>
    <t>¿Se evaluó en el periodo anterior al 100% de los funcionarios?</t>
  </si>
  <si>
    <t>Registros oficiales del porcentaje del personal evaluado en el año anterior</t>
  </si>
  <si>
    <t>¿Durante el año anterior o el actual la institución ejecutó un ejercicio de valoración de los riesgos que concluyera con la documentación y comunicación de esos riesgos, así como con la adopción de las medidas de administración procedentes?</t>
  </si>
  <si>
    <t>Documentación de riesgos elaborada en el año 2009 ó 2010</t>
  </si>
  <si>
    <t>Acuerdo de designación u otra documentación probatoria</t>
  </si>
  <si>
    <t>¿Se han oficializado mecanismos para garantizar la seguridad y la calidad de la información, sea física o electrónica?</t>
  </si>
  <si>
    <t>Políticas de control de información u otra normativa atinente</t>
  </si>
  <si>
    <t>Seguimiento del Sistema de Control Interno</t>
  </si>
  <si>
    <t>¿Durante el año anterior la institución realizó una autoevaluación del sistema de control interno?</t>
  </si>
  <si>
    <t>Informe de la autoevaluación realizada en el año 2011 u otra documentación probatoria del ejercicio</t>
  </si>
  <si>
    <t>¿Se formuló un plan de mejoras con base en los resultados de la autoevaluacióndel sistema de control interno ejecutada el año anterior?</t>
  </si>
  <si>
    <t>Plan de mejoras resultante de la autoevaluación realizada en el año 2011 u otra documentación probatoria</t>
  </si>
  <si>
    <t>¿La institución cumple oportunamente las disposiciones que contienen los informes emitidos por la Contraloría General de la República?</t>
  </si>
  <si>
    <t>Informe del estado de las disposiciones</t>
  </si>
  <si>
    <t>¿Se prepara un plan o programa anual de adquisiciones que contenga la información requerida por el Reglamento a la Ley de Contratación Administrativa?</t>
  </si>
  <si>
    <t>Plan de adquisiciones del año 2010</t>
  </si>
  <si>
    <t>¿Se mantiene y actualiza un registro de proveedores?</t>
  </si>
  <si>
    <t>Regulación del registro de proveedores</t>
  </si>
  <si>
    <t>¿Se digita de manera oportuna la información pertinente en el Sistema de Información de la Actividad Contractual (SIAC)?</t>
  </si>
  <si>
    <t>Verificación en los sistemas de la CGR</t>
  </si>
  <si>
    <t xml:space="preserve">¿Se discuten y valoran los resultados de los informes de ejecución presupuestaria con el jerarca? </t>
  </si>
  <si>
    <t>Acuerdo de Junta Directiva donde fue conocida o aprobada, o documento equivalente.</t>
  </si>
  <si>
    <t>¿La información presupuestaria se digita oportunamente en el Sistema de Información sobre Planes y Presupuestos (SIPP)? (NO APLICA EN GOBIERNO CENTRAL)</t>
  </si>
  <si>
    <t>Verificación en los sistemas de la CGR - www.cgr.go.cr</t>
  </si>
  <si>
    <t>¿Se cuenta con una página web institucional actualizada al menos en el último mes?</t>
  </si>
  <si>
    <t>¿La página web muestra la siguiente información?:</t>
  </si>
  <si>
    <t>a) Datos básicos de la entidad: localización física, teléfonos, fax, horarios de trabajo y correos electrónicos</t>
  </si>
  <si>
    <t>b) Nombre y cargo de los jerarcas y titulares subordinados</t>
  </si>
  <si>
    <t>c) Índice salarial</t>
  </si>
  <si>
    <t>d) Estados financieros</t>
  </si>
  <si>
    <t>e) Normas básicas que regulan la entidad, tales como normas de conformación y funcionamiento</t>
  </si>
  <si>
    <t>f) Información sobre trámites, según lo establecido por la Ley de Simplificación de Trámites</t>
  </si>
  <si>
    <t>g) Plan anual operativo</t>
  </si>
  <si>
    <t>h) Plan o programa anual de adquisiciones que contenga la información requerida por el Reglamento a la Ley de Contratación Administrativa</t>
  </si>
  <si>
    <t>i) Informe anual de la gestión institucional, que comprenda ejecución presupuestaria y el grado de cumplimiento de metas</t>
  </si>
  <si>
    <t>j) Informes de la auditoría interna</t>
  </si>
  <si>
    <t>¿La página Web permite realizar algún trámite en línea?</t>
  </si>
  <si>
    <t>¿Se mide, por lo menos una vez al año, la satisfacción de los usuarios respecto al servicio que presta la institución?</t>
  </si>
  <si>
    <t>Informe del estudio más reciente</t>
  </si>
  <si>
    <t>¿La entidad ha medido el  cumplimiento de la Ley de igualdad de oportunidades para las personas con discapacidad, N° 7600?</t>
  </si>
  <si>
    <t>Acuerdos o acciones ejecutadas</t>
  </si>
  <si>
    <t>¿La entidad ha medido el cumplimiento de la Ley de simplificación de tramites, N°8220?</t>
  </si>
  <si>
    <t>¿En la entidad se aplica al menos una vez al año algún instrumento para medir el clima organizacional?</t>
  </si>
  <si>
    <t>Resultados de la última encuesta.</t>
  </si>
  <si>
    <t>¿Se formula y ejecuta un programa de capacitación y desarrollo de competencias del personal?</t>
  </si>
  <si>
    <t>Programa de capacitación e informe de su ejecución</t>
  </si>
  <si>
    <t xml:space="preserve">III RESULTADOS </t>
  </si>
  <si>
    <t>¿En el período del 1° de enero al 31 de diciembre de 2010, la relación del monto total de los recursos de variaciones presupuestales entre el gasto total aprobado fue inferior a 5%? (NO APLICA EN GOBIERNO CENTRAL)</t>
  </si>
  <si>
    <t>&lt;- Ver Indicador</t>
  </si>
  <si>
    <t>Total Presupuesto Definitivo del año anterior</t>
  </si>
  <si>
    <t>Suma de variaciones positivas en el gasto (modificaciones y presupuestos extraordinarios)</t>
  </si>
  <si>
    <t>Indique el total  metas realizadas totalmente durante el último año</t>
  </si>
  <si>
    <t>Indique el total  metas realizadas parcialmente durante el último año</t>
  </si>
  <si>
    <t>Indique el total  metas NO realizadas durante el último año</t>
  </si>
  <si>
    <t>Indique el número de total metas del Plan Anual Operativo del año anterior</t>
  </si>
  <si>
    <t>Total Presupuesto Ejecutado del año anterior</t>
  </si>
  <si>
    <t>Total presupuesto inicial del año anterior</t>
  </si>
  <si>
    <t>¿Existe una adecuada relación entre los recursos ejecutados en el presupuesto y las metas alcanzadas por la institución?</t>
  </si>
  <si>
    <t>Informe respectivo</t>
  </si>
  <si>
    <t>Valor del indicador</t>
  </si>
  <si>
    <t>FINANCIERO-CONTABLE (SE OBTIENEN AL INGRESAR LOS DATOS A LA HOJA "CONTABLE")</t>
  </si>
  <si>
    <t>Liquidez de la institución</t>
  </si>
  <si>
    <t>CONTROL INTERNO</t>
  </si>
  <si>
    <t>Si esa institución aplicó el "Modelo de madurez del sistema de control interno institucional", digite la nota obtenida. De lo contrario, digite "NO APLICA"</t>
  </si>
  <si>
    <t>&lt;---Digite la Nota obtenida en la celda C186</t>
  </si>
  <si>
    <t>CONTRATACION ADMINISTRATIVA</t>
  </si>
  <si>
    <t xml:space="preserve">Monto presupuestado para el Plan de Adquisiciones del periodo anterior </t>
  </si>
  <si>
    <t>Monto devengado del Plan de Adquisiciones del año anterior</t>
  </si>
  <si>
    <t>¿La liquidación presupuestaria y el informe de evaluación de resultados del año anterior se incorpora en el Sistema de Información de Planes y Presupuestos (SIPP) a más tardar el 16 de febrero, según lo señalado en la Ley Orgánica de la Contraloría General de la República y normativa atinente?</t>
  </si>
  <si>
    <t>¿La entidad prepara informes trimestrales de ejecución presupuestaria?</t>
  </si>
  <si>
    <t>Mostrar últimos informes a Marzo y Septiembre</t>
  </si>
  <si>
    <t>¿La entidad prepara informes semestrales de evaluación del cumplimiento de metas?</t>
  </si>
  <si>
    <t>Mostrar últimos dos informes</t>
  </si>
  <si>
    <t>¿La liquidación presupuestaria del año anterior se conoció o aprobó por la máxima autoridad institucional?</t>
  </si>
  <si>
    <t>Documento que respalde la aprobación</t>
  </si>
  <si>
    <t>Porcentaje de Egresos Devengados</t>
  </si>
  <si>
    <t>Egreso Devengado del periodo anterior</t>
  </si>
  <si>
    <t>Egreso Pagado del periodo anterior</t>
  </si>
  <si>
    <t>Ingresos Percibidos del año anterior</t>
  </si>
  <si>
    <t>Porcentaje de Ingresos Percibidos ajustado en el año anterior</t>
  </si>
  <si>
    <t>Ingreso Efectivo del año anterior</t>
  </si>
  <si>
    <t>Superávit Acumulado de periodos anteriores incorporado en el presupuesto</t>
  </si>
  <si>
    <t>Indique la nota obtenida en la última evalución de satisfacción de los usuarios respecto al servicio que presta la institución</t>
  </si>
  <si>
    <t>&lt;---Digite la Nota obtenida en la celda C213</t>
  </si>
  <si>
    <t>Proporción de Gastos Administrativos</t>
  </si>
  <si>
    <t>Gastos Administrativos</t>
  </si>
  <si>
    <t>Utilidad Operacional Bruta</t>
  </si>
  <si>
    <t>Calificacion de "Gtmetrics"</t>
  </si>
  <si>
    <t>&lt;--Digite la Nota "Page Speed Grade" en la celda C221</t>
  </si>
  <si>
    <t>http://gtmetrix.com/</t>
  </si>
  <si>
    <r>
      <t>Descargar y adjuntar el reporte regular "</t>
    </r>
    <r>
      <rPr>
        <i/>
        <sz val="11"/>
        <rFont val="Calibri"/>
        <family val="2"/>
      </rPr>
      <t xml:space="preserve">Regular Report" </t>
    </r>
    <r>
      <rPr>
        <sz val="11"/>
        <rFont val="Calibri"/>
        <family val="2"/>
      </rPr>
      <t>de la página</t>
    </r>
  </si>
  <si>
    <t>INFORMACION CONTABLE</t>
  </si>
  <si>
    <t>Detalle</t>
  </si>
  <si>
    <t>Año</t>
  </si>
  <si>
    <t>ACTIVO TOTAL</t>
  </si>
  <si>
    <t>Activo Corriente</t>
  </si>
  <si>
    <t>Otros Activos</t>
  </si>
  <si>
    <t>Activo Fijo</t>
  </si>
  <si>
    <t>PASIVO Y PATRIMONIO</t>
  </si>
  <si>
    <t>PASIVO TOTAL</t>
  </si>
  <si>
    <t>Pasivo Corriente</t>
  </si>
  <si>
    <t xml:space="preserve">Otros Pasivos </t>
  </si>
  <si>
    <t>Pasivo a Largo Plazo</t>
  </si>
  <si>
    <t>PATRIMONIO</t>
  </si>
  <si>
    <t>OTRAS CUENTAS</t>
  </si>
  <si>
    <t>Superávit por Revaluación</t>
  </si>
  <si>
    <t>Utilidad Neta</t>
  </si>
  <si>
    <t>Disponibilidades</t>
  </si>
  <si>
    <t>Prueba A=P+K</t>
  </si>
  <si>
    <t>Activo Total Ajustado</t>
  </si>
  <si>
    <t>Activo Productivo</t>
  </si>
  <si>
    <t>Activo Productivo Ajustado</t>
  </si>
  <si>
    <t>Relación Activo Ajustado / Activo</t>
  </si>
  <si>
    <t>Eficiencia (AP/AT)</t>
  </si>
  <si>
    <t>Eficiencia (AP Ajustado/AT Ajustado)</t>
  </si>
  <si>
    <t>Financiamiento con recursos propios (P/AT)</t>
  </si>
  <si>
    <t>Liquidez</t>
  </si>
  <si>
    <t>Resultados sobre fortalecimiento de atributos</t>
  </si>
  <si>
    <t>(para análisis)</t>
  </si>
  <si>
    <t>Eficiencia</t>
  </si>
  <si>
    <t>Transparencia</t>
  </si>
  <si>
    <t>Ética y 
Anti-corrupción</t>
  </si>
  <si>
    <t>Puntaje global del IGI</t>
  </si>
  <si>
    <t>EJES</t>
  </si>
  <si>
    <t>NOTA</t>
  </si>
  <si>
    <t>I Consolidación</t>
  </si>
  <si>
    <t>lI Seguimiento</t>
  </si>
  <si>
    <t>III Resultados</t>
  </si>
  <si>
    <t>IGI</t>
  </si>
  <si>
    <t>Indicadores para análisis</t>
  </si>
  <si>
    <t>Objetivo</t>
  </si>
  <si>
    <t>Fórmula</t>
  </si>
  <si>
    <t>Interpretación</t>
  </si>
  <si>
    <t>Valor Ideal</t>
  </si>
  <si>
    <t>Resultado</t>
  </si>
  <si>
    <t>Cuantificar la eficacia en la ejecución de las metas programadas</t>
  </si>
  <si>
    <t>(Total  metas realizadas / Total metas del Plan)*100</t>
  </si>
  <si>
    <t>A mayor valor del indicador se puede inferir una mayor eficacia en el cumplimiento de metas.</t>
  </si>
  <si>
    <t>Rango: 0 a 100 %
Valor ideal: 100%</t>
  </si>
  <si>
    <t>Cuantificar el porcentaje de ejecución presupuestaria</t>
  </si>
  <si>
    <t>(Total presupuesto ejecutado / Total presupuesto definitivo)*100</t>
  </si>
  <si>
    <t>A mayor valor del indicador se puede inferir una mayor eficacia en la ejecución presupuestaria.</t>
  </si>
  <si>
    <t>Rango: 0 % a 100 %
Valor ideal: 100%</t>
  </si>
  <si>
    <t>Determinar el nivel de recaudación de ingresos</t>
  </si>
  <si>
    <t>(Ingresos percibidos / Presupuesto Definitivo)*100</t>
  </si>
  <si>
    <t>A mayor valor del indicador, se tendrá una mejor nivel de recaudación</t>
  </si>
  <si>
    <t>Rango: 0 % a 100 % 
Valor ideal: 100%</t>
  </si>
  <si>
    <t>Determinar el grado de ingresos percibidos en el período</t>
  </si>
  <si>
    <t>(Ingreso Efectivo - Superávit Acumulado) / (Ingreso Definitivo - Superávit Acumulado)</t>
  </si>
  <si>
    <t>Amayor valor del indicador, se tendrá un mejor nivel de ingresos percibidos en el período</t>
  </si>
  <si>
    <t>Determinar el porcentaje de egresos devengados</t>
  </si>
  <si>
    <t>Egresos Devengado / Presupuesto Definitivo) * 100</t>
  </si>
  <si>
    <t>Determinar el efecto de las obligaciones pendientes del periodo anterior en los egresos actuales</t>
  </si>
  <si>
    <t>(Egreso Devengado(t-1)- Egreso Pagado(t-1)) / Presupuesto inicial(t)</t>
  </si>
  <si>
    <t>A mayor valor del indicador, mayor es el efecto de las obligaciones pendientes del periodo anterior</t>
  </si>
  <si>
    <t>Rango: 0 % a 100 % 
Valor ideal: 0%</t>
  </si>
  <si>
    <t>Determinar la capacidad de la institución de cubrir sus pasivos a corto plazo.</t>
  </si>
  <si>
    <t>(Activo Corriente  / Pasivo Corriente)</t>
  </si>
  <si>
    <t>Una relación mayor o igual que uno es favorable</t>
  </si>
  <si>
    <t>Rango: 0 a N
Valor ideal: 1 ≤ indicador ≤ 2</t>
  </si>
  <si>
    <t>Determinar la distribución de los Activos entre Productivos e Improductivos</t>
  </si>
  <si>
    <t>Activo Productivo  / Activos Totales  * 100</t>
  </si>
  <si>
    <t>A mayor valor del indicador se puede inferir una mayor eficiencia en el uso de los activos totales</t>
  </si>
  <si>
    <t xml:space="preserve">Medir la porción de activos financiados por deuda. </t>
  </si>
  <si>
    <t>Pasivo total  / Activo total  * 100</t>
  </si>
  <si>
    <t>A mayor valor del indicador se puede inferir una mayor proporción de los activos financiados con deuda</t>
  </si>
  <si>
    <t>Rango: 0 % a 100 %</t>
  </si>
  <si>
    <t>Porcentaje de Gastos Administrativos</t>
  </si>
  <si>
    <t>Determinar la eficiencia de la distribución del gasto en diversos aspectos</t>
  </si>
  <si>
    <t xml:space="preserve">GA institucionales / Utilidad Operacional Bruta                                   GA= “Gastos Administrativos” </t>
  </si>
  <si>
    <t>A mayor valor del indicador mayor es el gasto administrativo en relación con las utilidades.</t>
  </si>
  <si>
    <t>Rango: Q 
Valor Ideal: Menor o igual a                          5% / (P/8+5%)</t>
  </si>
  <si>
    <t xml:space="preserve">Eficacia en la ejecución del presupuesto del  Plan de Adquisiciones del periodo anterior </t>
  </si>
  <si>
    <t>Determinar la eficacia en la ejecución del presupuesto del  Plan de Adquisiciones del periodo anterior</t>
  </si>
  <si>
    <t>Monto devengado del Plan de Adquisiciones del año anterior /  Monto presupuestado para el Plan de Adquisiciones del periodo anterior</t>
  </si>
  <si>
    <t>A mayor valor del indicador mayor es la eficacia en la ejecución.</t>
  </si>
  <si>
    <t>Rango: Q 
Valor ideal: 1      Restricción: Indicador ± 10 p.p.</t>
  </si>
  <si>
    <t>(IGI - 2016)</t>
  </si>
  <si>
    <t>INDICE DE GESTIÓN INSTITUCIONAL DEL SECTOR PÚBLICO 2016 - Ministerios</t>
  </si>
  <si>
    <t>Versión actual</t>
  </si>
  <si>
    <t>Herramientas</t>
  </si>
  <si>
    <t>Estructura del cuestionario</t>
  </si>
  <si>
    <t>Resultados a obtener</t>
  </si>
  <si>
    <t>Sobre la certificación</t>
  </si>
  <si>
    <t>Consultas durante el proceso</t>
  </si>
  <si>
    <t>Remisión de datos a la CGR</t>
  </si>
  <si>
    <t>Con el propósito de recopilar la información necesaria, se suministran dos herramientas a las instituciones, a saber:</t>
  </si>
  <si>
    <t>El presente cuestionario en Microsoft Excel.</t>
  </si>
  <si>
    <t>Una plantilla de certificación en Microsoft Word para comunicar los resultados de la aplicación del cuestionario.</t>
  </si>
  <si>
    <t>Instrucciones para responder el cuestionario</t>
  </si>
  <si>
    <t>Digite el nombre del ministerio en el espacio previsto para tal fin.</t>
  </si>
  <si>
    <t>Las preguntas de las secciones 1 a 7 deben contestarse con "Sí" o "No", y en algunos casos con "No aplica".</t>
  </si>
  <si>
    <t>Aporte documentación que demuestre sin lugar a dudas que, en efecto, la institución está excluida formalmente del cumplimiento del ítem en cuestión.</t>
  </si>
  <si>
    <t xml:space="preserve">Si considera que alguna pregunta no es aplicable a la institución, pero la opción "No aplica" no está disponible, puede solicitar que se active para el caso específico. Tenga presente lo siguiente: </t>
  </si>
  <si>
    <t>La solicitud debe dirigirse a la Secretaría Técnica usando el correo electrónico secretaria.tecnica@cgr.go.cr; por motivos de control, estas solicitudes no se atenderán por teléfono.</t>
  </si>
  <si>
    <t>-</t>
  </si>
  <si>
    <t>No deben utilizarse puntos ni comas para los millares.</t>
  </si>
  <si>
    <t>La información presupuestaria requerida es la del año 2016.</t>
  </si>
  <si>
    <t xml:space="preserve">Los decimales deben separarse con una coma. </t>
  </si>
  <si>
    <t>La segunda herramienta que se suministra es la plantilla en Microsoft Word para preparar la certificación que debe enviarse ala CGR junto con el cuestionario lleno. Tenga presente lo siguiente:</t>
  </si>
  <si>
    <t>La plantilla constituye un oficio básico con la información mínima que, junto con el cuestionario lleno, las instituciones deben enviar a la Contraloría General de la República.</t>
  </si>
  <si>
    <t>La plantilla puede ser modificada según la institución lo considere necesario, siempre y cuando se contemplen los datos básicos requeridos.</t>
  </si>
  <si>
    <t>Para preparar la certificación de los resultados obtenidos deben considerarse los valores que aparecerán en la hoja "Resultados" del cuestionario cuando éste haya sido completado.</t>
  </si>
  <si>
    <t>La certificación debe ser firmada por el jerarca o por el funcionario designado por el jerarca con ese propósito. La firma puede ser física o digital.</t>
  </si>
  <si>
    <r>
      <t xml:space="preserve">Si surgiesen dudas en relación con algún ítem del cuestionario, puede plantear la consulta correspondiente en el correo </t>
    </r>
    <r>
      <rPr>
        <u/>
        <sz val="10"/>
        <color indexed="56"/>
        <rFont val="Calibri"/>
        <family val="2"/>
      </rPr>
      <t>secretaria.tecnica@cgr.go.cr</t>
    </r>
    <r>
      <rPr>
        <sz val="10"/>
        <rFont val="Calibri"/>
        <family val="2"/>
      </rPr>
      <t xml:space="preserve">. Por motivos de control, </t>
    </r>
    <r>
      <rPr>
        <u/>
        <sz val="10"/>
        <rFont val="Calibri"/>
        <family val="2"/>
      </rPr>
      <t>no se atenderán consultas por teléfono.</t>
    </r>
  </si>
  <si>
    <r>
      <t xml:space="preserve">Remita los archivos de la certificación (tipo DOC o PDF) y el cuestionario (tipo XLS o XLSX) a la dirección electrónica </t>
    </r>
    <r>
      <rPr>
        <u/>
        <sz val="10"/>
        <color indexed="56"/>
        <rFont val="Calibri"/>
        <family val="2"/>
      </rPr>
      <t>secretaria.tecnica@cgr.go.cr</t>
    </r>
    <r>
      <rPr>
        <sz val="10"/>
        <rFont val="Calibri"/>
        <family val="2"/>
      </rPr>
      <t xml:space="preserve">, a más tardar el </t>
    </r>
    <r>
      <rPr>
        <b/>
        <sz val="10"/>
        <rFont val="Calibri"/>
        <family val="2"/>
      </rPr>
      <t>lunes 13 de febrero de 2017</t>
    </r>
    <r>
      <rPr>
        <sz val="10"/>
        <rFont val="Calibri"/>
        <family val="2"/>
      </rPr>
      <t xml:space="preserve">. Por favor, </t>
    </r>
    <r>
      <rPr>
        <u/>
        <sz val="10"/>
        <rFont val="Calibri"/>
        <family val="2"/>
      </rPr>
      <t>no remita copias impresas de la certificación ni del cuestionario</t>
    </r>
    <r>
      <rPr>
        <sz val="10"/>
        <rFont val="Calibri"/>
        <family val="2"/>
      </rPr>
      <t xml:space="preserve">; la remisión de los archivos solicitados se tendrá como comunicación oficial, y </t>
    </r>
    <r>
      <rPr>
        <u/>
        <sz val="10"/>
        <rFont val="Calibri"/>
        <family val="2"/>
      </rPr>
      <t>su comprobante de entrega será el mensaje de acuse de recibo que le enviaremos.</t>
    </r>
    <r>
      <rPr>
        <sz val="10"/>
        <rFont val="Calibri"/>
        <family val="2"/>
      </rPr>
      <t xml:space="preserve">  Si no cuenta con el acuse de recibo en los dos días siguientes a la remisión de la información, comuníquese con nosotros al teléfono 2501-8023.</t>
    </r>
  </si>
  <si>
    <t>A continuación se explica la mecánica del procedimiento para utilizar las herramientas y para comunicar a la Contraloría General de la República la información requerida.</t>
  </si>
  <si>
    <t>Este es el séptimo año que la Contraloría General de la República aplica un instrumento para medir los esfuerzos realizados por las instituciones para fortalecer determinados factores comunes de su gestión. El resultado será un Índice de la Gestión Institucional actualizado, correspondiente al año 2016 (IGI 2016), que será comparable con los calculados para los años 2014 y 2015.</t>
  </si>
  <si>
    <t>PRESENTACIÓN E INSTRUCCIONES</t>
  </si>
  <si>
    <t>Este cuestionario está diseñado para los ministerios del Sector Central, excepto el Ministerio de Hacienda, que debe completar el aplicable a las demás instituciones. Se excluye la sección sobre Gestión financiero-contable, que sí está presente en la herramienta general pero no resulta relevante en los ministerios (salvo el Ministerio de Hacienda) por cuestiones regulatorias. Los factores que contempla son los siguientes:</t>
  </si>
  <si>
    <t>Si el incumplimiento del ítem obedece a una decisión administrativa, no se activará la respuesta "No aplica", aunque esa decisión administrativa está amparada en un permiso normativo para asumirla.</t>
  </si>
  <si>
    <t>Para responder las secciones 8 y 9, deben digitarse los datos numéricos pertinentes. Tenga presentes las siguientes instrucciones en relación con la sección 8:</t>
  </si>
  <si>
    <t>Tenga en cuenta lo siguiente:</t>
  </si>
  <si>
    <r>
      <t xml:space="preserve">Para los ítems que se respondan con "Sí", se despegará </t>
    </r>
    <r>
      <rPr>
        <u/>
        <sz val="10"/>
        <rFont val="Calibri"/>
        <family val="2"/>
      </rPr>
      <t>un ejemplo</t>
    </r>
    <r>
      <rPr>
        <sz val="10"/>
        <rFont val="Calibri"/>
        <family val="2"/>
      </rPr>
      <t xml:space="preserve"> de los documentos que la Contraloría General consideraría apropiados para corroborar que se cumple con lo que se pregunta. Tales documentos deben incorporarse en un expediente (digital, físico o mixto) que la institución deberá preparar y mantener en su poder.</t>
    </r>
  </si>
  <si>
    <t>Si una respuesta afirmativa no cuenta con respaldo en el expediente, se asumirá que la institución no cumple con lo preguntado, y en las verificaciones que lleguen a efectuarse, se computará la respuesta como negativa.</t>
  </si>
  <si>
    <t>Si al momento de efectuar la revisión se determina que la institución no cuenta con el expediente, se considerarán inválidas todas las respuestas ante la carencia de documentación de sustento.</t>
  </si>
  <si>
    <r>
      <t xml:space="preserve">INFORMACIÓN PRESUPUESTARIA (2016)
</t>
    </r>
    <r>
      <rPr>
        <b/>
        <i/>
        <sz val="10"/>
        <color indexed="10"/>
        <rFont val="Calibri"/>
        <family val="2"/>
      </rPr>
      <t>–EN COLONES–</t>
    </r>
  </si>
  <si>
    <t>Índice de Gestión Institucional del Sector Público 2016 - Ministerios</t>
  </si>
  <si>
    <t>Total del presupuesto definitivo del año 2016</t>
  </si>
  <si>
    <t>Suma de variaciones positivas en el gasto (modificaciones y presupuestos extraordinarios 2016)</t>
  </si>
  <si>
    <t>Número total de metas del Plan Anual Operativo 2016</t>
  </si>
  <si>
    <t>Cantidad de metas realizadas totalmente en 2016</t>
  </si>
  <si>
    <t>Cantidad de metas realizadas parcialmente en 2016</t>
  </si>
  <si>
    <t>Cantidad de metas NO realizadas en 2016</t>
  </si>
  <si>
    <t>Indique el porcentaje del presupuesto 2016 ligado a metas del plan institucional 2015</t>
  </si>
  <si>
    <t>Total presupuesto ejecutado de 2016</t>
  </si>
  <si>
    <t>Total presupuesto inicial de 2016</t>
  </si>
  <si>
    <t>Monto presupuestado para el plan de adquisiciones de 2016</t>
  </si>
  <si>
    <t>Monto devengado del plan de adquisiciones de 2016</t>
  </si>
  <si>
    <t>Egreso Devengado de 2016</t>
  </si>
  <si>
    <t>Egreso Pagado de 2016</t>
  </si>
  <si>
    <t>Ingresos Percibidos de 2016</t>
  </si>
  <si>
    <t>Ingreso Efectivo del 2016</t>
  </si>
  <si>
    <t>Superávit Acumulado de periodos anteriores incorporado en el presupuesto 2016</t>
  </si>
  <si>
    <t>Información presupuestaria (2016)</t>
  </si>
  <si>
    <r>
      <rPr>
        <u/>
        <sz val="10"/>
        <rFont val="Calibri"/>
        <family val="2"/>
      </rPr>
      <t>El expediente no debe enviarse a la Contraloría General</t>
    </r>
    <r>
      <rPr>
        <sz val="10"/>
        <rFont val="Calibri"/>
        <family val="2"/>
      </rPr>
      <t xml:space="preserve">, pero debe estar disponible y apropiadamente ordenado e indexado para su eventual revisión en un proceso de verificación que se aplicará con posterioridad a la fecha límite para el suministro de los datos, en el cual la institución podría ser contemplada. </t>
    </r>
  </si>
  <si>
    <t>RESULTADOS GENERALES DEL IGI 2016
(para reportar en certificación a CGR)</t>
  </si>
  <si>
    <t>Control interno</t>
  </si>
  <si>
    <t>Servicio al usuario individual e institucional</t>
  </si>
  <si>
    <t>2.17</t>
  </si>
  <si>
    <t>El cuestionario del IGI 2017 contendrá dos preguntas nuevas que no se consideran en la versión actual; solicitamos tomar las medidas pertinentes para que los resultados sean satisfactorios. Tales preguntas son: "¿La institución publica en el Portal de Datos Abiertos del Ministerio de la Presidencia, los informes, hallazgos y recomendaciones de la auditoría interna, conforme con las regulaciones vigentes?" y "¿La institución publica en el Portal de Datos Abiertos del Ministerio de la Presidencia, las respuestas de la administración a los informes de la auditoría interna?"</t>
  </si>
  <si>
    <t>¿La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t>
  </si>
  <si>
    <t>La pregunta se refiere a la importancia de que las instituciones simplifiquen las gestiones que le presenten sus usuarios, sean éstos personas físicas o jurídicas, públicos o privados, e inquiere sobre los esfuerzos  realizados con ese propósito y sobre el seguimiento que se les ha dado a esos esfuerzos. Considere como parámetro las regulaciones de la ley N.° 8220.</t>
  </si>
  <si>
    <t>Servicio al usuario</t>
  </si>
  <si>
    <t>Como buena práctica, es recomendable que la institución prevea la cantidad aproximada de funcionarios que dejarán la entidad en un número de períodos determinado, y emprenda medidas para asegurar que serán remplazados por otros individuos con los conocimientos y las habilidades necesarios, de manera que no se afecte la capacidad institucional para conducir su gestión. Con ese propósito, corresponde elaborar un plan de sucesión debidamente fundamentado, que incluya medidas tales como la preparación de los funcionarios actuales de menor rango para que adquieran las capacidades pertinentes, la definición de las políticas de concurso y contratación que deben observarse y aplicarse tanto a funcionarios internos como a eventuales oferentes externos, el mantenimiento de un registro de quienes hayan demostrado su elegibilidad, y otras que procedan.</t>
  </si>
  <si>
    <r>
      <t xml:space="preserve">¿Existe vinculación entre el modelo de evaluación del desempeño </t>
    </r>
    <r>
      <rPr>
        <sz val="10"/>
        <rFont val="Calibri"/>
        <family val="2"/>
      </rPr>
      <t>de los funcionarios y las metas y objetivos planteados en la planificación de la institución?</t>
    </r>
  </si>
  <si>
    <r>
      <t xml:space="preserve">El resultado de las evaluaciones del desempeño de los colaboradores/as institucionales, </t>
    </r>
    <r>
      <rPr>
        <sz val="10"/>
        <rFont val="Calibri"/>
        <family val="2"/>
      </rPr>
      <t>asignado por la jefatura respectiva, debe relacionarse con la planificación institucional, sea esta estratégica, operativa o bien acuerdos pactados. Los planes para relacionar el cumplimiento de objetivos son: PND, PEI y POA, intenciones, compromisos o expectativas de gestión, así como el cumplimiento óptimo de los estándares e indicadores preestablecidos para el desempeño destacado, según corresponda.</t>
    </r>
  </si>
  <si>
    <r>
      <t xml:space="preserve">¿La institución realizó una autoevaluación del sistema de control interno </t>
    </r>
    <r>
      <rPr>
        <sz val="10"/>
        <rFont val="Calibri"/>
        <family val="2"/>
      </rPr>
      <t>durante el año a que se refiere el IGI?</t>
    </r>
  </si>
  <si>
    <r>
      <t xml:space="preserve">¿Se realiza, como parte de la evaluación presupuestaria, una valoración o un análisis individualizado de gasto </t>
    </r>
    <r>
      <rPr>
        <sz val="10"/>
        <rFont val="Calibri"/>
        <family val="2"/>
      </rPr>
      <t>al menos para los servicios que hayan sido identificados formalmente como más relevantes por la máxima jerarquía?</t>
    </r>
  </si>
  <si>
    <t>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t>
  </si>
  <si>
    <r>
      <t xml:space="preserve">¿La institución ha identificado, definido y comunicado los mecanismos por los que los </t>
    </r>
    <r>
      <rPr>
        <sz val="10"/>
        <rFont val="Calibri"/>
        <family val="2"/>
      </rPr>
      <t>usuarios de sus servicios (personas físicas o jurídicas, públicas o privadas) pueden comunicar sus inconformidades, reclamos, consultas, sugerencias, felicitaciones y otras manifestaciones, y los ha publicado o colocado en lugares visibles?</t>
    </r>
  </si>
  <si>
    <r>
      <t xml:space="preserve">¿Se evalúa, por lo menos una vez al año, la satisfacción de los usuarios </t>
    </r>
    <r>
      <rPr>
        <sz val="10"/>
        <rFont val="Calibri"/>
        <family val="2"/>
      </rPr>
      <t>(personas físicas o jurídicas, públicas o privadas, según corresponda) con respecto al servicio que presta la institución, incluyendo el apoyo y las ayudas técnicas requeridos por las personas con discapacidad?</t>
    </r>
  </si>
  <si>
    <t>Corresponde al presupuesto ejecutado (línea 8.8); se copia automáticamente en la columna de respuestas.</t>
  </si>
  <si>
    <t>Corresponde a los ingresos percibidos (línea 8.12); se copia automáticamente en la columna de respuestas.</t>
  </si>
  <si>
    <t xml:space="preserve">Decreto Ejecutivo Nº 30640-H del 27 de junio del 2002, reformado por Decreto Ejecutivo No. 31483-H del 19 de agosto del 2003.  “Reglamento para el funcionamiento de las Proveedurías Institucionales de los Ministerios del Gobierno” .
DECRETO N° 32186-J Creación Proveeduría Institucional Ministerio de Justicia y Gracia.             
Además en Resolución N° 035-2016 de las catorce horas del doce de enero del dos mil dieciséis, publicada en Gaceta No. 14 del 21 de enero de 2016, la Jerarca Institucional reitera que la Proveeduría Institucional es la encargada de dirigir los procedimientos de contratación administrativa.                                                                      </t>
  </si>
  <si>
    <t>Existe una revisón por parte de la proveeduria Institucional de aquellos tramites que se presentan por reajuste de precios y de existir alguna inconsistencia con respecto a lo estipulado en materia de aprobación de reajustes, esto se comunica por via oficial a quien esta realizando el trámite.
Es importante indicar  que no existen lineamientos formales sobre el reajuste de precios, labor que se asume por parte de la Proveeduría Institucional en relación con períodos ordinarios y cuando a reajustes de ejercicios económicos vencidos son atendidos por la Dirección Jurídica.  Sin embargo en obra pública nos apegamos al Decreto Ejecutivo 3114-MEIC, así mismo en los carteles se establece normativa en apego a lo dispuesto en la Ley de Contratación Administrativa y su Reglamento, en caso de omisión esto no genera que el contratista pueda apelar a dicho derecho.</t>
  </si>
  <si>
    <t>El Sistema Integrado de Compras Públicas (SICOP), al ser un sistema virtual en línea, la documentación se anexa en el momento que se genera.
Así mismo, en los procedimientos ejecutados en COMPRARED, se respeta lo establecido en el artículo 11 del Reglamento a la Ley de Contratación Administrativa que establece un plazo de dos días hábiles para la incorporación de información.</t>
  </si>
  <si>
    <t xml:space="preserve">La Proveeduría Institucional emite durante el ejercicio económico de cada año, diferentes circulares con respecto a los temas de especial relevancia sobre los procesos de Contratación Administrativa. 
Circular PI-0003-2015, modificada mediante PI-0003-2016, sin embargo, es necesario indicar que la planificación estratégica y la formulación presupuestaria son dos procesos separados y previos al proceso de contratación administrativa. Además, los procedimientos son regulados internamente en las circulares PI-0001-2016 a la PI-0006-2016.  
Decreto Ejecutivo Nº 38830-H-MICIT, publicado en La Gaceta No. 19 del 28 de enero del 2015 fue impuesto como plataforma transaccional obligatoria el Sistema Integrado de Compras Públicas (SICOP) y se dispuso la subsistencia del sistema Compr@RED.  Por esta situación, los procedimientos han variado significativamente y se debe proceder a su correspondiente levantamiento.
Cabe indicar que de conformidad con el criterio de la Dirección General de Administración de Bienes y Contratación Administrativa (DGABCA) del Ministerio de Hacienda, por su condición de órgano rector del Sistema, no se justifica la emisión de reglamentos internos o específicos para cada institución del Gobierno Central.  
Resolución N° 035-2016 de las catorce horas del doce de enero del dos mil dieciséis, publicada en Gaceta No. 14 del 21 de enero de 2016, se establecen obligaciones para quienes ejercen como administradores del contratos; además, en la circular y resolución citadas se define o ratifica que la fiscalización y administración de los contratos es una responsabilidad del Jefe del Programa Presupuestario o del funcionario o unidad delegada para esos efectos. 
Decreto Ejecutivo No. 22010-J del 04 de febrero de 1993, se crea la Dirección Jurídica como el órgano asesor, consultor y resolutorio en materia legal de todas las entidades del Ministerio de Justicia y se le asignan competencias en relación con el visado legal de los contratos institucionales.
Procedimientos de Contratación Administrativa y Plan de Compras.
</t>
  </si>
  <si>
    <t>En materia de Reajuste de Precios se presenta las regulaciones estipuladas en la Ley de Contratación de Administrativa y su reglamento.</t>
  </si>
  <si>
    <t xml:space="preserve">Se elabora el plan de compras de cada ejercicio económico y se publica a nivel de la Página Web de la Institución , de igual forma se publican las modificaciones que se realizan a cada Plan de compras.
El Decreto Ejecutivo Nº 38830-H-MICIT, publicado en La Gaceta No. 19 del 28 de enero del 2015 fue impuesto como plataforma transaccional obligatoria el Sistema Integrado de Compras Públicas (SICOP).  Durante el año 2016 se trabajó en dicho sistema, sin embargo los procedimientos correspondientes a Convenio Marco por ser trámites que se crearon en Compr@RED 2.0 se debieron seguir en esa misma plataforma.  En ambas plataformas la información se puede accesar libremente.
https://www.sicop.go.cr/index.jsp </t>
  </si>
  <si>
    <t>En los procesos y procedimientos del Departamento Financiero se establecen las responsabilidades sobre el control de los gastos.</t>
  </si>
  <si>
    <t>Se consideran los límites del gasto establecidos por la Secretaria Técnica de la Autoridad Presupuestaria.</t>
  </si>
  <si>
    <t>La Dirección de Gestión Institucional de Recursos Humanos realiza esta labor y da seguimiento a la suscripción de las respectivas pólizas y renovaciones de aquellos funcionarios que por la índole de sus funciones deba suscribir la póliza. 
Se adopta el Reglamento para la Rendición de Garantías de los Funcionarios del Ministerio de Justicia, publicado en Gaceta N°43, del 03-03-2010, Circular OM-0010-2010.</t>
  </si>
  <si>
    <t>La institución cuenta con una estructura definida de la cual se derivan las responsabilidades, sin emabrogo sería importante continuar con el esfuerzo de realizar procedimeintos de los diferentes procesos que intervienen el quehacer de las adquisiciones.
Las circulares emitidas por esta Proveeduría Institucional así como la resolución emanada por el Despacho Ministerial, adjuntas, respaldan este punto, además de que se mantienen vigentes otros lineamentos en tanto no existe derogación o modificación expresa emitidos entre 2011 y 2015, los cuales se adjuntan.  
Además de los manuales elaborados y publicados por la Dirección General de Bienes y Contratación Administrativa del Ministerio de Hacienda (Manuales SICOP).
Así mismo se indica la dirección donde se pueden localizar los manuales del SICOP:
https://www.sicop.go.cr/index.jsp 
Procedimientos de Contratación Administrativa.
Matrices de proceso. Se adjunta documento en Word 012_SiglaManual_cjoncecProce_Gestión Presupuestaria.</t>
  </si>
  <si>
    <t xml:space="preserve">La proveeduría Institucional emite durante el ejercicio económico de cada año circular con respecto a las distintas actividades que se deben llevar a cabo.
En circular PI-0003-2016 “Reprogramación de la Gestión de compras 2016 y 2017” se indican los plazos mínimos y máximos para los diferentes procedimientos de contratación; para efectos internos, las actividades implícitas en estos procedimientos se encuentran reguladas para cada unidad interviniente de esta Proveeduría Institucional y son utilizados como parámetros para la evaluación de la gestión de cada área.
Programación de la gestión de compras 2015-2016.
Ley de Contratación de Administrativa, Circular interna para la presentación de solicitudes, plazos establecido. Proveeduría. PI-007-2016
</t>
  </si>
  <si>
    <t xml:space="preserve">Se elabora el plan de compras de cada ejercicio económico y se publica a nivel de la Página Web de la Institución. 
La circular PI-0001-2014 estableció el periodo del 07 al 11 de diciembre 2015 para la debida presentación de los planes de compra 2016.  Dicho documento debía contener la información de los lineamientos establecidos (bien o servicio, cantidad, código, entre otros). 
Plan o programa de adquisiciones. </t>
  </si>
  <si>
    <t xml:space="preserve">Efectivamente se incorpora en el análisis de las ofertas los límites de precios aceptables y se comunica a la Proveeduria Institucional cuales están fuera de dicho rango.  
Se establecen límites máximos pero no propiamente a límites mínimos; de ser necesario, ciertamente se recurre a los procedimientos previstos en el artículo 30 del Reglamento a la Ley de Contratación Administrativa en caso de generarse dudas sobre si se trata de un precio ruinoso o excesivo.
Ejemplo de Cartel de Licitación Pública.
Bajo el principio de igualdad, puede participar cualquier proveedor con cualquier marca, es muy conocido que de una marca a otra los precios son en ocasiones muy diferentes, al poner esta restricción estaríamos delimitando la participación.  Además a lo señado nos regimos con la Ley de Contratación Administrativa y su Reglamento. 
</t>
  </si>
  <si>
    <t>El programa 780, rinde un informe al final el periodo que contempla la ejecución en materia de adquisciones.
Evaluación Anual CGR-STAP
Evaluación del período. Se adjunta oficios VGE 035 Y VGE 055.</t>
  </si>
  <si>
    <t xml:space="preserve">El programa 780, toma como insumo los resultados del Plan de compras del periodo anterior para la definción del Plan de compras del siguiente periodo presupuestario, los cuales plasma en un docuemnto que pone en conocimiento de las Unidades Gestoras.
Plan de mejoras derivado de la evaluación del la ejecución del plan o programa de adquisiciones.
</t>
  </si>
  <si>
    <t>El Ministerio trabaja el primer excenario con lo que se presenta en el Plan Anual de Compras, posteriormente se ajusta con el Monto establecido para el Programa presupuestario.</t>
  </si>
  <si>
    <t>El año pasado se adquirió el software Kaspersky que se encuentra instalado en todos los equipos de cómputo, se adjunta impresión de pantalla donde consta la inclusión del software en las terminales del MJP.</t>
  </si>
  <si>
    <t>Detección de necesidades de capacitación</t>
  </si>
  <si>
    <t>Lo relativo a las acciones emprendidas por la Administración respecto a la responsabilidad del funcionario que actuando con dolo o culpa que origina la condenatoria es potestad de los jerarcas.
Como puede verse se ha avanzado en la actualización de las bases de datos necesarias, así como de la información de respaldo de las mismas (expedientes digitales).
Se han realizado las coordinaciones con el Departamento Financiero para verificar el pago efectivo de las sentencias.
Como parte de las funciones de esta Asesoría, se tramitan las órdenes de apertura de investigaciones y procedimientos por parte de los jerarcas, quienes tienen a cargo la potestad sancionatoria.</t>
  </si>
  <si>
    <t>Las medidas pertinentes que se desarrollan son parte del protocolo que define la Ley de Protección al Ciudadano del Exceso de Requisitos y Trámites Administrativos, dichas acciones se están ejecutando, se ha requerido a las diferentes instancias institucionales indiquen las gestiones que realizan con atención de usuarios externos, para luego seleccionar cinco o al menos tres de ellas para aplicarles la mejora regulatoria.</t>
  </si>
  <si>
    <t>Se cumplió el 100% de las metas.</t>
  </si>
  <si>
    <t>Los documentos de las publicaciones se encuentran en fisico en el Departamento Financiero.</t>
  </si>
  <si>
    <t>Fuente: Informe de ejecucion presupuestaria generado del SIGAF el 09/01/2017. Importante señalar que se esta tomando el dato del real pagado al 31/12/2016.</t>
  </si>
  <si>
    <t>Fuente: Informe de ejecucion presupuestaria generado del SIGAF el 09/01/2017. Cabe aclarar que se esta tomando el dato del real pagado al 31/12/2016, dato correspondiente a todas las facturas ingresadas en el SIGAF al 31/12/2016 .
( Incluye solamente los Programas Presupuestarios: 779, 780 y 783)</t>
  </si>
  <si>
    <t>5,592,217,469.47</t>
  </si>
  <si>
    <t>Ley Reguladora del Sistema Nacional de Contraloría de Servicios N° 9158   del 08-08-2013 vigencia desde 10-09-2013 Decretos Ejecutivos: 
D-E:N° 26965-J DEL 06/04/1998, Departamento de Contraloría de Servicios del Ministerio de Justicia,
D.E. N° 39096, Reglamento a la Ley Reguladora del Sistema Nacional de Contralorías de Servicio.</t>
  </si>
  <si>
    <t xml:space="preserve">La Contraloría de Servicios tiene una oficina en el edificio del Ministerio de Justicia y Paz en el primer piso, accesible y a la vista de todo usuario que visite dicho edificio, se dispone de dos líneas telefónicas para la atención telefónica de usuarios, en especial personas privadas de libertad a quienes se le reciben las llamadas a cobrar, se dispone de la facilidad que brinda la página web y se realizan vistas programdas a los diferentes establecimientos laborales de la Institución para atender in situ a los usuarios. </t>
  </si>
  <si>
    <t>Como insumo primordial del cual partir para identificar los servicios institucionales de cada establacimiento laboral se aplicará durante el 2017, una encuesta que permita recabar dicha información.</t>
  </si>
  <si>
    <t>Circular DG-01-03-2013 con asunto: Regulación legal del Derecho de Petición. Alcances de la Ley 9097.</t>
  </si>
  <si>
    <t>Se regula en Ley N° 9158: Ley reguladora del Sistema Nacional de Contralorías de Servicios.</t>
  </si>
  <si>
    <t>Plan Operativo Institucional (POI-2016), página 8,  objetivo sectorial "Garantizar la seguridad y el ejercicio de los derechos y libertades de todas las personas en el marco de un abordaje integral." mismo que  forma parte del Plan Nacional de Desarrollo y que se puede visualizar en el apartado 5.16 Sector Seguridad Ciudadana y Justicia, especificamente en la página 514 de dicho documento.</t>
  </si>
  <si>
    <t>Informes de Seguimiento Semestral (Pág. 44 a 58)
Informe Evaluacion Anual  (Pág. 16 a 47)</t>
  </si>
  <si>
    <t>Oficio N° MJP-158-01-2017.</t>
  </si>
  <si>
    <t xml:space="preserve">Programación (POI)
Informes de  Evaluación
</t>
  </si>
  <si>
    <t>En el documento denominado "GUÍA DE APLICACIÓN PARA LA EVALUACIÓN DEL DESEMPEÑO DE LOS SERVIDORES DEL MINISTERIO DE JUSTICIA Y PAZ (CUBIERTOS POR EL TÍTULO PRIMERO DEL ESTATUTO DE SERVICIO CIVIL)", especificamente en el punto "5.3 LAS EXPECTATIVAS Y RESULTADOS DEL DESEMPEÑO", pag. 8, se indica lo consultado.</t>
  </si>
  <si>
    <t xml:space="preserve">La instiución promueve mediante cursos de capacitación diversidad de temas como los contenidos en este ítem, asi como la emisión de circulares con propósitos específicos. 
La Proveeduría Institucional publica y mantiene actualizado el Registro de Inhibidos, como un mecanismo de respaldo ético para la gestión de compras institucional.  Adicionalmente, mediante la Circular DM-001-2014 del 14 de enero del 2014, “Administración de bienes y actualización de Inventarios”, establece lineamientos necesarios para prevenir la sustracción o mal uso de los activos institucionales, y en los carteles de los trámites concursales siempre se solicitan declaraciones juradas sobre no estar afecto al régimen de prohibiciones o impedimentos, lo cual es una salvaguarda para prevenir conflictos de interés. 
</t>
  </si>
  <si>
    <t>-  Circular OM-010-2016
- GACETA N°43 DEL 03-03-2016</t>
  </si>
  <si>
    <t xml:space="preserve">- Acta donación
- Acta retiro valores custodia 
- Autorización retiro valores custodia
-  Circular N°001-2016 del 8 de febrero de 2016 
- Circular DM-001-2014 Adm Bienes  y Actualización  Inventarios.
 - Contrato Dedicación Exclusiva. 
- Decálogo del Servidor Público del MJP. 
- Declaración Jurada Situación Laboral.
- Declaración Jurada Parentesco. 
- Decreto N° 30720-H Reglamento para el Registro y Control de Bienes. 
-  Decreto Ejecutivo N° 33411-H: Reglamento a la Ley de Contratación Administrativa. 
- Decreto N° 35790-J Reglamento de Rendición de Garantías de los Funcionarios del Ministerio de Justicia. 
- Decreto N°25881-J  Visitas Centros Penitenciarios 
- Decreto  N 26095-J: Reglamento Autónomo de Servicio el Ministerio de Justicia y Gracia, Capítulo 5.  
- Devolución Valor Custodia 
- Horario cartas donación - Horario retiro valores custodia. 
- Procedimiento Entrega Donaciones. 
- Registro donaciones recibidas.
</t>
  </si>
  <si>
    <t>MINISTERIO DE JUSTICIA Y PAZ</t>
  </si>
  <si>
    <t>http://www.mjp.go.cr/Documento/Catalogo_DOCU/43?area=</t>
  </si>
  <si>
    <t>De conformidad con la Circular DM-001-2014 del 14 de enero del 2014, “Administración de bienes y actualización de Inventarios”, los inventarios son levantados y firmados por cada funcionario responsable, mediante matrices que también deben ser revisadas y firmadas por sus jefes inmediatos, quienes fungen como tercero independiente. Todos estos inventarios individuales se deben actualizar a nivel de SIBINET y alimentan la base de datos que permite la rendición del Informe Anual de Bienes, así como los respectivos Informes Trimestrales.</t>
  </si>
  <si>
    <t xml:space="preserve">- Informe a la DGABCA por parte del Despacho
- Boleta inventario
- Certificación Anual de Bienes del 2016
- Circular DM-001-2014 Adm Bienes  y Actualización  Inventarios.
- MJP-056-01-2017 remisión del informe anual de bienes 2016.
</t>
  </si>
  <si>
    <t xml:space="preserve">- Decreto 32186 Creación PI Ministerio de Justicia.
- Reglamento para el Funcionamiento de Proveedurías  Dec Ejec 30640-H reformado en 31483-H.
- Resolución 035-2016 Delegación RACM Enero 2016.
</t>
  </si>
  <si>
    <t xml:space="preserve">- Anexo 1 Circular PI-0004-2016 Instructivo Módulo Pre-Solicitudes MJP PCIAB.
- Circular CCAF- 007-2016 Implementación NICSP al SIG@F Cierre técnico.
- Circular DGABCA-NC-0025.
- Circular No. 0003-2015 Programación gestión de compras 2015-2016.
- CIRCULAR PI-0001-2016 MJP Situación actual SICOP MERK LINK y cierre técnico SIGAF.
- CIRCULAR PI-0002-2016 MJP Trimestralización de cuotas presupuestarias y disponibilidad económica 2016 FINAL.
- Circular PI-0002-2016.
- CIRCULAR PI-0003-2016 MJP Programación Gestión de Compras 2016-2017.
- CIRCULAR PI-0004-2016 MJP Solicitudes de contratación y creación de códigos en SICOP.-
- CIRCULAR PI-0005-2016 MJP Implicaciones Cierre técnico SIGAF.
- Circular PI-0006-2016 Documentos Anexos Solicitud Contratación.
- DE-22010-J Creación Dirección Jurídica Min Justicia.
- Decreto No. 38830-H-MICITT (SICOP).
- PCIAB0210 Contratación.
- PCIAB0220 EjecucionContractual.
- Plan de Compras -Programa Patronato de Construcciones 2016.
- Resolución 035-2016 Delegacón RACM Enero 2016
- </t>
  </si>
  <si>
    <t xml:space="preserve">- 012_SiglaManual_ConsecProce_Gestión Presupuestaria.
- Circular No. 0003-2015 Programación gestión de compras 2015-2016.
- CIRCULAR PI-0001-2013 MJP Seguro de riesgos de trabajo en contratos administrativos.
- CIRCULAR PI-0001-2016 MJP Situación actual SICOP MERK LINK y cierre técnico SIGAF.
- CIRCULAR PI-0003-2011 PI DIRECTRICES COMPRARED 2.0 v1 18 Marzo 2011.
- CIRCULAR PI-0003-2012 DIRECTRICES REALIMENTACIÓN y PREVENCIONES ÚNICAS v2 30 Mayo 2012.
- CIRCULAR PI-0003-2016 MJP Programación Gestión de Compras 2016-2017.
- CIRCULAR PI-0004-2011 DIRECTRIZ SOBRE INFRUCTUOSIDADES  v2 20 Junio 2011.
- CIRCULAR PI-0004-2016 MJP Solicitudes de contratación y creación de códigos en SICOP.
- CIRCULAR PI-0005-2011 DIRECTRICES PEDIDOS v2 20 Junio 2011.
- CIRCULAR PI-0005-2016 MJP Implicaciones Cierre técnico SIGAF.
- CIRCULAR PI-0006-2011 DIRECTRICES CARTEL TIPO CA Y FORMA DE PAGO v3 27 Junio 2011.
- Circular PI-0006-2016 Documentos Anexos Solicitud Contratación.
- CIRCULAR PI-0008-2011 ESQUEMA DE AUTORIZACIONES v2 20 Junio 2011.
- Comunicado nueva estructura.
- DE-22010-J Creación Dirección Jurídica Min Justicia.
- Decreto No. 38830-H-MICITT (SICOP).
- PCIAB0210 Contratación.
- PCIAB0220 EjecucionContractual.
- PI-0030-2016 Instrucciones implementación SICOP MJP.
- PI-0045-2015 Esquema autorización COMPRARED
- Resolución 035-2016 Delegación RACM Enero 2016.
- </t>
  </si>
  <si>
    <t xml:space="preserve">- Circular No. 0001-2014 Programación gestión de compras 2014-2015.
- PAC FINAL 2017.
- Pantallazo de planes de compra en Página Web.
- Plan de Compras -Programa Patronato de Construcciones 2016.- </t>
  </si>
  <si>
    <t xml:space="preserve">- Circular No. 0001-2014 Programación gestión de compras 2014-2015. 
- GACETA N°2 PAGINA 29 DEL 03-01-2017.
- Pantallazo de planes de compra en Página Web.
</t>
  </si>
  <si>
    <t>- CARTEL  Movimiento de tierras y construcción en CAI REFORMA Versión 11-05-2016.
- Oficio VMP-DA-484-2015 Gabriela Cordoba-Valoración ofertas con subsane de Ferreteria Central
- Reglamento a la Ley de Contratación Administrativa (24-01-2016)</t>
  </si>
  <si>
    <t>- DA-2013-322 REAJUSTE DE PRECIOS
- DE-36943-MEIC Reforma Reglamento Reajuste de Precios Contratos de Obra Pública v1 27 Enero 2012.
- PI-UPC-2013-353 DA-322 PAGO DE REAJUSTE DE PRECIOS.</t>
  </si>
  <si>
    <t>- Decreto No. 38830-H-MICITT (SICOP).
- Pantallazo de planes de compra en Página Web</t>
  </si>
  <si>
    <t>- INFORME ANUAL PCIAB 2016 -STAP.
- VGE 035 2017.
- VGE 055-2017
- VMP- DA-01-07-2017 - Informe Anual 2016</t>
  </si>
  <si>
    <t>- ESTADÍSTICAS I TRIMESTRE 2016 GESTIÓN ANUAL COMPRAS v1 11 Abril 2016.
- Minuta 1 Centros Gestores.
- Minuta 5 03-06-2016 (Actividad Central).
- Minuta 6 22-07-2016 (Actividad Central).
- Minuta 2303 (Actividad Central).
- Minuta Casos SICOP
- Minuta Centros Gestores 4
- Minuta N 7 29-08-2016 (Actividad Central)
- Minuta N 8 12-10-2016 (Actividad Central)
- Minuta N 9 09-11-2016 (Actividad Central)
- VMP-AD-03-062-2016 Directores VICEPAZ Elaboración del Plan de Compras 2016</t>
  </si>
  <si>
    <t>- Sistema Integrado de Compras Públicas (SICOP)
- COMPRARED</t>
  </si>
  <si>
    <t>DF_0101_MODIFICACIONES PRESUPUESTARIAS
DF_0102_ArqueoFondosEfectivo
DF_0103_RESERVA DE CREDITO
DF_0104_CesiondeFacturas
DF_0104_CesiondeFacturas_AN01
DF_0105_ANTEPROYECTO PRESUPUESTO
DF_0106_PROGRAMACION FINANCIERA
DF_0107_DISTRIBUCION CUOTA SIGAF
DF_0108_CERTIFICACION DE CONTENIDO
DF_0109_SOLICITUD DE PEDIDO
DF_0110_ANULACION FACTURAS
DF_0111_INFORMES DE EJECUCION
DF_0112_ARQUEO Y CONCILIACION BANCARIA
DF_0113_REDUCCION MANUAL DE RESERVAS
DF_0114_SEGUIMIENTO INFORMES DE EJECUCION TRANSFERENCIA ILANUD
DF_0115_SEGUIMIENTO INFORME MENSUAL TRANSFERENCIAS JORNALES PL
DF_0116_TRANSFERENCIAS CAJA UNICA
DF_0117_VALIDACION DE REQUISITOS PRESUPUESTARIOS DE CAJA UNICA
PCIAB 0120 PresupuestoExtraordinario
PCIAB 0130 ModificacionPresupuestaria
PCIAB 0140 CertificaContenidoPresupuestario
PCIAB 0150 InformeMensual
PCIAB 0160 Liquidacionpresupuestaria</t>
  </si>
  <si>
    <t>020_MP-OM_012_SeguimientoEjecucionPresup_20150420
Circular OM-004-2016 Comisión de Presupuesto Institucional
Convocatoria seguimiento a la ejecución
Convocatoria seguimiento a la ejecución2
Convocatoria seguimiento a la ejecución3
Convocatoria seguimiento a la ejecución4
ESTADÍSTICAS I TRIMESTRE 2016 GESTIÓN ANUAL COMPRAS v1 11 Abril 2016
INFORME I SEMESTRE PCIAB STAP
Minuta 1 Centros Gestores
Minuta 5 03-06-2016 (Actividad Central)
Minuta 6 22-07-2016 (Actividad Central)
Minuta 2303 (Actividad Central)
Minuta 2303 (Paz)
Minuta Casos SICOP
Minuta Centros Gestores 4
Minuta N 7 29-08-2016 (Actividad Central)
Minuta N 8 12-10-2016 (Actividad Central)
Minuta N 9 09-11-2016 (Actividad Central)</t>
  </si>
  <si>
    <t>Anteproyecto 2017
CIRCULAR DGPN-0174-2016
CONSOLIDADO 2016
CONSOLIDADO 2016</t>
  </si>
  <si>
    <t>Anteproyecto 2017
CIRCULAR DGPN-0174-2016
Circular STAP
image2016-05-03-111807
OM 0329-2016</t>
  </si>
  <si>
    <t>02_DM_639_15_Pronunciamiento_Mideplan
Decreto Ejecutivo N 21465-J Creacion del Departamento de Informatica
DINF_532_2006_Depto de Inf
DVJ_0328_2007_Dpto Inf</t>
  </si>
  <si>
    <t>Declaración jurada IGI PETI
BORRADOR MJP-PETI</t>
  </si>
  <si>
    <t xml:space="preserve">El Ministerio publica en su Página de Internet diferentes temas  a los cuales tienen acceso todo aquel ciudadano que requiera informarse. </t>
  </si>
  <si>
    <t>ACTA 02-2016</t>
  </si>
  <si>
    <t>Declaración jurada  Seguridad del Data Center</t>
  </si>
  <si>
    <t>Declaración jurada  Conitnuidad del negocio
Informe de Diseño Conceptual - MJP</t>
  </si>
  <si>
    <t>En el Plan Anual de Trabajo del 2017 se ha propuesto desarrollar durante el 2017 y 2018, acciones de mejora regulatoria en conjunto con los funcionarios de cada establecimiento laboral del Ministerio de Justicia y Paz.</t>
  </si>
  <si>
    <t xml:space="preserve">
</t>
  </si>
  <si>
    <t xml:space="preserve">Se cuenta con buzones en las secretarías de los Centros de Adaptación Social, así tambien, se han dispuesto mecanismos a nivel de página web tales como:
  &gt; http://mjp.go.cr/vicepaz/index.php/sugerencias
  &gt; http://mjp.go.cr/vicepaz/index.php/quejas
</t>
  </si>
  <si>
    <t>PIC-2016
CCD-0647-2015 APROB PIC 2016
Matriz informes SUCADES-MINIST. JUSTICIA IV TRIM 2016</t>
  </si>
  <si>
    <t>CIRCULAR ED RSC -SERVICIO CIVIL
Expectativas y resultados del desempeño
FED 1 -GE GRUPO EJECUTIVO
FED 2 - GP GRUPO PROFESIONAL
FED 3 -GTC GRUPO TECNICO-CALIFICADO
FED 4 - GO GRUPO OPERATIVO
Formulario_a_
Formulario_b
Formulario_c_
GUIA DE APLICACION ED-MJ
Machote  Resolución Regla Técnica
MANUAL DE EVALUACION DESEMPEÑO SEGURIDAD</t>
  </si>
  <si>
    <t>CIRCULAR ED RSC -SERVICIO CIVIL</t>
  </si>
  <si>
    <t>Dado el plazo establecido en la Circular adjunta para la presentación de la totalidad de las Evaluaciones, a la fecha no se cuenta con el dato del periodo. Presentamos el Informe del año anterior.</t>
  </si>
  <si>
    <t>Cada Depedenica con base en los resultados obtenidos con la aplicación CLA (TEA Ediciones), preparar sus planes de mejora, sin embargo, se manejan a ese nivel.</t>
  </si>
  <si>
    <t>Ley de Protección al  Ciudadano del Exceso de Requisitos y Trámites Administrativos 
Reglamento a la Ley de Protección al Ciudadano del Exceso de Requisitos y Trámites Administrativos.</t>
  </si>
  <si>
    <t xml:space="preserve">httpwww.mjp.go.cr
</t>
  </si>
  <si>
    <t>El modelo de arquitectura de información identifica los datos relevantes para la institución, describe cómo estos son creados, almacenados, transportados y entregados por los procesos y servicios de la organización. Describe además la recepción y entrega de datos por parte de terceros. También identifica su nivel de confidencialidad y tipo de acceso por los roles (o tipos de personas que los utilizan. No es el diseño de una base de datos ni el de un mecanismo de almacenamiento.</t>
  </si>
  <si>
    <t xml:space="preserve">- Se ha venido ejecutando sistemáticamente el procedimiento denominado "Identificación, redacción, revisión, aprobación, comunicación, control y actualización de Procedimientos." 
- En el Formulario denominado Listado Insittucional de Procedimientos se visaliza el avance logrado a nivel insitucional en esta materia.
</t>
  </si>
  <si>
    <t>http://www.mjp.go.cr/Documento/Catalogo_DOCU/44</t>
  </si>
  <si>
    <t>INFORME ANUAL PCIAB 2016 -STAP
Informe de Seguimiento Plan de Gestión Versión 20161220
Informe Evaluacion Anual Plan de Gestión 2016
Informe Evaluacion Anual-2016</t>
  </si>
  <si>
    <t xml:space="preserve">Se incluye en los Informes de seguimiento semestral y en las Evaluaciones anuales. </t>
  </si>
  <si>
    <t>http://www.mjp.go.cr/Home/RedTransparencia</t>
  </si>
  <si>
    <t>http://www.mjp.go.cr/Home/RedTransparencia
http://www.mjp.go.cr/Documento/Catalogo_DOCU/59</t>
  </si>
  <si>
    <t>Guia Evaluación Desempeño
Resolución Regla Técnica 2016</t>
  </si>
  <si>
    <t>Machote_Carpetas
SEVRI MJP 01 Marco Conceptual 20161110 R01_Identificacion
SEVRI MJP 01 Marco Conceptual 20161110 R02_Analisis
SEVRI MJP 01 Marco Conceptual 20161110 R03_Evaluacion
SEVRI MJP 01 Marco Conceptual 20161110 R04_Administracion
SEVRI MJP 01 Marco Conceptual 20161110 R05_Revision
SEVRI MJP 01 Marco Conceptual 20161110</t>
  </si>
  <si>
    <t xml:space="preserve">La Auditoria Interna comunicó el día 31/03/2014 al señor Jorge Rodriguez Bogle, el INF-2013-07 que trata sobre la auditoria de la etica. (IGI_2_3_INF_2013_07.doc)
</t>
  </si>
  <si>
    <t xml:space="preserve">La institución tiene los componentes en operación y al alcance de todos los funcionarios mediante el sistema Sistema Intregal de Gestión Institucional (SIGI).
Documento "Sistema Específico de Valoración del Riesgo Institucional del Ministerio de Justicia y Paz
(SEVRI-MJP)  Noviembre, 2016 Versión: 3.0" </t>
  </si>
  <si>
    <t>Cuadro respuesta a la pregunta 32 contingentes
Expediente de nuevos contingentes
SOLO MJYP (nuevos dic 2016)</t>
  </si>
  <si>
    <t xml:space="preserve">
</t>
  </si>
  <si>
    <t>Las declaratorias de utilidad púbica así como el nombramiento de representantes de Poder Ejecutivo en fundaciones se publican en el Diario Oficila La Gaceta.
http://www.mjp.go.cr/Documento/Catalogo_DOCU/76?area=</t>
  </si>
  <si>
    <t>Existe a nivel institucional un procedimientos sobre las distintas etapas del proceso presupuestario contenidas en el SIGI y de acceso a todos los funcionarios de la institución.
Manual de procedimientos que regula lo indicado en la pregunta, debidamente oficializado por la autoridad institucional competente.</t>
  </si>
  <si>
    <t>Informe Evaluacion Anual-2016
INFORME ANUAL PCIAB 2016 -STAP
InformeEvaluacionAnual POI -20170130
Pantallazo proyecto presupuesto en pagina web
VGE 035 2016
VGE 055 2016
VMP- DA-01-07-2017 - Informe Anual 2016</t>
  </si>
  <si>
    <t>La Comisión Centros Gestores se reune periodicamente para hacer un analizar pormenorizado de los gastos, acciones que se documentan en las minutas respectivas.</t>
  </si>
  <si>
    <t xml:space="preserve">Lo correspondietne al Presupuesto Nacional,  la liquidación y revisión la realiza LA CONTABILIDAD NACIONAL COMO ENTE RECTOR.
</t>
  </si>
  <si>
    <t xml:space="preserve">Se cuenta con el Manual de Procedimeintos del Departamento Finaciero el cual se ampara en la normativa que regula esta materia, así como el Manual de Procedimientos del Patronato de Construcciones.
</t>
  </si>
  <si>
    <t>Ver http://www.pgrweb.go.cr/scij/Busqueda/Normativa/Normas/nrm_texto_completo.aspx?param1=NRTC&amp;nValor1=1&amp;nValor2=55527&amp;nValor3=0&amp;strTipM=TC</t>
  </si>
  <si>
    <t>Declaración jurada Modelo de entrega de servicio.
Para verificar los contratos refiérase al Dpto. TI.</t>
  </si>
  <si>
    <t xml:space="preserve">Acutalmente se encuentra en proceso de aprobación el Proceso Administración de la Calidad de los proyectos de TI 
Declaración jurada  Proceso para la calidad de proyectos
</t>
  </si>
  <si>
    <t>Acta de la Comisión de Informática donde consta el conocimiento y aprobación para remisión al Despacho de Políticas de Tecnología de Información y Seguridad Informática.</t>
  </si>
  <si>
    <t>En el Decreto No. 36495-JP, se publicó el Reglamento de uso de los recursos de tecnología de información,  el cual regula su uso, por parte de los servidores de la Administración Central, Administración Penitenciaria, Viceministerio de Paz y Patronato de Construcciones, Instalaciones y Adquisición de Bienes del Ministerio de Justicia y Paz.</t>
  </si>
  <si>
    <t>La institución ha adoptado  esta tendencia tecnológica para realizar trámites con firma digital en el Departamento Financiero y en la Proveeduría Institucional de conformidad con la normativa del Ministerio de Hacienda.</t>
  </si>
  <si>
    <t xml:space="preserve">Ley Reguladora del Sistema Nacional de Contraloría de Servicios N° 9158 del 08-08-2013 vigencia desde 10-09-2013.
Decretos Ejecutivos: D-E:N° 26965-J del 06/04/1998, Departamento de Contraloría de Servicios del Ministerio de Justicia.
http://www.mjp.go.cr/Acerca/Asesoras/contraloria-servicios-new </t>
  </si>
  <si>
    <t>Actualmente se encuentran en revisión los procedimientos "PROCEDIMIENTO DE INDUCCIÓN AL PERSONAL DE NUEVO INGRESO" y "PROCEDIMIENTO DE INDUCCIÓN AL NUEVO POLICIA PENITENCIARIO", mismos que se encuentran en ejecución en período de prueba.</t>
  </si>
  <si>
    <t>Estadística funcionarios (s) afectos a presentar declaración jurada de bienes y fecha de presentación mayo 2016</t>
  </si>
  <si>
    <t>Descripción del Cuestionario de Clima Laboral
Formato de Informe
imagen de herramienta para estudio de Clima Organizacional
DGIRH-PGAL-SSHO-461-2016</t>
  </si>
  <si>
    <t>http://www.mjp.go.cr/Acerca/Jerarcas?nom=ministra-Maria-Cecilia-Sanchez-Romero</t>
  </si>
  <si>
    <t>Estimado de acuerdo a los recursos ejecutados relacionado con las metas / el presupuesto total  devengado de los Programas: 779, 780 y 783.</t>
  </si>
  <si>
    <t>Incluye los Programas Presupuestarios 779, 780 y 783</t>
  </si>
  <si>
    <t>Se cuenta con la Medodología para la Elaboración del Plan Estratégico Institucional MJP y para la elaboración del Plan Operativo Institucional: PLAN_0102_ElaboracionPOI_20150825</t>
  </si>
  <si>
    <t>Oficios de convocatoria a reprogramación: desde el PLAN/010-02-2016 al PLAN/035-02-2016.
Convocatoria Formulación Presupuestaria 2017:  del PLAN/ 0166/04/2016 al PLAN 0185-04-2016.
Todos los anteriores cuentan con la respectiva respuesta por parte de las unidades participantes.</t>
  </si>
  <si>
    <t>En las respectivas Ficha Indicadores se da la demonimación a los mismos.</t>
  </si>
  <si>
    <t xml:space="preserve">Los inidcadores incluidos en los planes insititucionales se diseñan conforme los lineamientos emitidos por los entes rectores en la materia.
PLAN 0126-03-016_Remisión_Modificacion_1_PND
Reprogramación MAPP Y FICHA TÉCNICA 2016 MJP
REPROGRAMACIÓN POI  2016
</t>
  </si>
  <si>
    <t>Plan y Presupuesto 2017 CGR final
Informe de Seguimiento Semestral-2016
Informe Evaluacion Anual-2016
http://www.mjp.go.cr/Home/RedTransparencia</t>
  </si>
  <si>
    <t>Se realiza valoración de riesgo para los procesos de contratación, procesos constructivos y otros proyectos formulados durante el periodo.</t>
  </si>
  <si>
    <t xml:space="preserve">La institución traslada los recursos generados por las fianzas incursas  a las Juntas de Educación, las cuales son entes de derecho público según el Reglamento General de Juntas de Educación y Juntas Administrativas del Ministerio de Educación Pública.
</t>
  </si>
  <si>
    <t xml:space="preserve">La Auditoria Interna informo vía correo interno cuando se recibió oficio de la Contraloría y en el informe de labores  se adjuntó nuevamente  y se indicó:
“Asimismo se remito copia de oficio DFOE-SD-0190, remitido por la Gerencia de Seguimiento de Recomendaciones del Ente Contralor, referente al estado de cumplimiento de las disposiciones emitidas por la Contraloría General de la República al 31 de diciembre del 2015, el cual le  había sido remitido mediante correo interno el pasado 20 de enero”.
</t>
  </si>
  <si>
    <t xml:space="preserve">El Minsiterio de Justicia y Paz cuenta con dos regímenes laborales, sea por el Servicio Civil, el cual cuenta con un manual de puestos general, mismo que se encuentra en el siguiente linlk: http://www.dgsc.go.cr/dgsc/clases/dgsc_servicios_clasificacion.php.
En tanto al regimen policial el manaul de clases se encuentra en el sigueinte Link: http://www.mjp.go.cr/Documento/Catalogo_DOCU/79
</t>
  </si>
  <si>
    <t>En el Listado_Institucional_de_Procedimientos se puede visualizar las últimas revisiones o actualizaciones realizadas en los procesos institucionales en el contexto que solicita esta interrogante.</t>
  </si>
  <si>
    <t>- Circular No. 0003-2015 Programación gestión de compras 2015-2016.
- CIRCULAR PI-0003-2016 MJP Programación Gestión de Compras 2016-2017.
- CIRCULAR PI-0007-2016 MJP Programación Gestión de Compras 2017-2018 v3 19 Diciembre 2016 FINAL.</t>
  </si>
  <si>
    <t>Según la circular PI-0001-2014 se estableció el periodo del 07 al 11 de diciembre 2015 para la debida presentación de los planes de compra 2016, esto con el fin de cumplir con lo establecido en el artículo 6 de la Ley Contratación Administrativa (Principio de publicidad).  
En La Gaceta No. 8 del 13 de enero de 2016, se publica el aviso de la disposición del Plan Anual de Compras en la página web de esta cartera ministerial.  Además se publica en el Sistema Integrado de Compras Públicas (SICOP).
http://www.mjp.go.cr/Compras/Plan2016
La Gaceta N°2 del 03-01-2017
http://www.mjp.go.cr/Home/RedTransparencia</t>
  </si>
  <si>
    <t>Declaración jurada  Plataforma tecnológica
MJP - MJ-WEB-EXTERNO v1.0
MJP - Procedimientos - Active Directory-Equipos v1.0
MJP - Procedimientos - DNS Publico  r2 v1.0
MJP - Procedimientos - Exchange v1.0
MJP - Procedimientos - hyperv 2008 r2 v1.0
MJP - Procedimientos - TMG  v1.0
MJP - Procedimientos -LYNC v1.0
MJP - Procedimientos -WSUS  v1.0
Visio infra mayo 2016</t>
  </si>
  <si>
    <t>Se utiliza el antivirus Kaspersky</t>
  </si>
  <si>
    <t>El decreto Ejecutivo N° N° 26965-J Crea Departamento de Contraloría de Servicios del Ministerio de Justicia. 
Ley Reguladora del Sistema Nacional de Contraloría de Servicios, Ley N° 9158. 
Reglamento a la Ley Reguladora del Sistema Nacional de Contraloría de Servicios.</t>
  </si>
  <si>
    <t>Ver en www.mjp.go.cr</t>
  </si>
  <si>
    <t>Un Estudio de Clima Organizacional a nivel institucional, como tal no se realiza, sin embargo,  a nivel de  instancias  se aplica un estudio mediante la aplicación  CLA (TEA Ediciones)  que  el Ministerio adquirió en el año 2015, con el objetivo de  realizar estos estudios por Depedencia.</t>
  </si>
  <si>
    <t>El Plan de Mejora se incluye en el Informe para conocimiento y toma de decisiones. (Informes de tipo confidencial)</t>
  </si>
  <si>
    <t>Comunicado para el disfrute de vacaciones.</t>
  </si>
  <si>
    <t>El presupuesto inicial del Patronato de Construcciones, Instalaciones y Adquisición de Bienes es de ¢12.103.129.291,51 .</t>
  </si>
  <si>
    <t xml:space="preserve">La suma de variaciones positivas del Patronato de Construcciones, Instalaciones y Adquisición de Bienes. Es de ¢7.885.904.177,51 
</t>
  </si>
  <si>
    <t>El Patronato de Construcciones ejecutó ¢11.399.140.078,59. 
Es importante en este rubro indicar que por las condiciones del Patronato, y al contar con la posibilidad de tener superávit específico, es necesario tomar en consideración los recursos comprometidos y reservados al cierre del ejercicio económico, a sabiendas de que los mismos están ligados a un contrato y /o proyecto de infraestructura penitenciaria específico.</t>
  </si>
  <si>
    <t>Incluye solamente los Programas Presupuestarios: 779, 780 y 783. No incluye el presupuesto inicial del Patronato de Construcciones.</t>
  </si>
  <si>
    <t>Incluye solamente los Programas Presupuestarios: 779, 780 y 783. No incluye las variaciones en el presupuesto del Patronato de Construcciones.</t>
  </si>
  <si>
    <t>Incluye solamente los Programas Presupuestarios: 779, 780 y 783. No incluye al  Patronato de Construcciones.</t>
  </si>
  <si>
    <t>Incluye solamente los Programas Presupuestarios: 779, 780 y 783. No incluye al Patronato de Construcciones.</t>
  </si>
  <si>
    <t xml:space="preserve">El Patronato de Construcciones, Instalaciones y Adquisición de Bienes inicio con ¢4.217.225.114,00 
</t>
  </si>
  <si>
    <t>Incluye solamente los Programas Presupuestarios: 779, 780 y 783. No incluye el presupuesto del Patronato de Construcciones.</t>
  </si>
  <si>
    <t xml:space="preserve">Patronato de Construcciones, Instalaciones y Adquisición de Bienes: ¢4.081.429.487,52 
</t>
  </si>
  <si>
    <t>Patronato de Construcciones: ¢4.081.429.487,52
En relación con esta acción se tomarán medidas tanto en Financiero como Proceso de Contratación, con el fin de establecer un mayores gestiones para dicho control.</t>
  </si>
  <si>
    <t xml:space="preserve">Patronato de Construcciones: ¢11.399.140.078,59
Es importante en este rubro indicar que por las condiciones del Patronato de Construcciones, y al contar con la posibilidad de tener superávit específico, es necesario tomar en consideración los recursos comprometidos y reservados al cierre del ejercicio económico, a sabiendas de que los mismos están ligados a un contrato y/o proyecto de infraestructura penitenciaria específico.
</t>
  </si>
  <si>
    <t xml:space="preserve">Patronato de Construccciones ¢11.399.140.078,59
Es importante en este rubro indicar que por las condiciones del Patronato de Construcciones, y al contar con la posibilidad de tener superávit específico, es necesario tomar en consideración los recursos comprometidos y reservados al cierre del ejercicio económico, a sabiendas de que los mismos están ligados a un contrato y/o proyecto de infraestructura penitenciaria específico.
</t>
  </si>
  <si>
    <t>Patronato de Construcciones, Instalaciones y Adquisición de Bienes: ¢16.766.696.517,09</t>
  </si>
  <si>
    <t>Corresponde solamente al Patronato de Construcciones, PRODHAB.</t>
  </si>
  <si>
    <t>Patronato de Construcciones, Instalaciones y Adquisición de Bienes:¢16.766.696.517,09</t>
  </si>
  <si>
    <t>Elaborado por: Orlando Retana Umaña.</t>
  </si>
  <si>
    <t>Fecha: 13/02/2017</t>
  </si>
  <si>
    <t>Aprobado por: Cecilia Sánchez Romero.</t>
  </si>
  <si>
    <t>Fecha: 13/02/2017.</t>
  </si>
  <si>
    <t>* Se mantiene el sí. Hay que perfeccionar los mecanismo utilizados.</t>
  </si>
  <si>
    <t>El Plan Anual Operativo muestra las acciones que se deben desarrollar a nivel insittucional tanto en el periodo como para los siguientes años, siendo que el mismo se plantea y ejecuta en 4 años.
El Plan de Equiparación de Oportunidades para Personas con Discapacidad se formula y ejecuta para un periodo de 4 años.</t>
  </si>
  <si>
    <t>* Proyecto Repatriación Extranjeros - Costarricenses.
*Fortalecimiento Canales de Comunicación para Atención de los Trámites y Servicios derivados de la Atención de la Población Extranjera Privada de Libertad.
* Programa de prevención de la Violencia.
&lt;Revisar Plan de Inversión&gt;
&lt;Revisar presupuesto de Servicios de Alimentación&gt;</t>
  </si>
  <si>
    <t>Circular  de valores.</t>
  </si>
  <si>
    <t>* Autocontrol DF</t>
  </si>
  <si>
    <t>Revisar con TI</t>
  </si>
  <si>
    <t>´Revisar con TI</t>
  </si>
  <si>
    <t>Diseñar mecanismo.</t>
  </si>
  <si>
    <t>´Diseñar mecanismo.</t>
  </si>
  <si>
    <t>Plantear mecanismo.</t>
  </si>
  <si>
    <t xml:space="preserve"> Platear programa General.</t>
  </si>
  <si>
    <t xml:space="preserve"> Hay pendientes</t>
  </si>
  <si>
    <t>Revisar el procedimiento de vacaciones.</t>
  </si>
  <si>
    <t>El cuadro de reeemplazo se dejó de hacer por cuanto la Circular H-023 emitida por el presidente de la República y el Ministro de Hacienda no permite los ascensos en propiedad.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</si>
</sst>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 #,##0.00_ ;_ * \-#,##0.00_ ;_ * &quot;-&quot;??_ ;_ @_ "/>
    <numFmt numFmtId="165" formatCode="0.0%"/>
    <numFmt numFmtId="166" formatCode="_ * #,##0.0_ ;_ * \-#,##0.0_ ;_ * &quot;-&quot;??_ ;_ @_ "/>
    <numFmt numFmtId="167" formatCode="0.0"/>
  </numFmts>
  <fonts count="64" x14ac:knownFonts="1">
    <font>
      <sz val="10"/>
      <name val="Arial"/>
    </font>
    <font>
      <sz val="10"/>
      <name val="Arial"/>
      <family val="2"/>
    </font>
    <font>
      <b/>
      <sz val="11"/>
      <name val="Arial"/>
      <family val="2"/>
    </font>
    <font>
      <sz val="10"/>
      <name val="Arial"/>
      <family val="2"/>
    </font>
    <font>
      <sz val="11"/>
      <name val="Calibri"/>
      <family val="2"/>
    </font>
    <font>
      <sz val="11"/>
      <color indexed="9"/>
      <name val="Calibri"/>
      <family val="2"/>
    </font>
    <font>
      <b/>
      <sz val="16"/>
      <name val="Arial"/>
      <family val="2"/>
    </font>
    <font>
      <i/>
      <sz val="9"/>
      <name val="Arial"/>
      <family val="2"/>
    </font>
    <font>
      <sz val="10"/>
      <color indexed="8"/>
      <name val="Arial"/>
      <family val="2"/>
    </font>
    <font>
      <sz val="11"/>
      <name val="Arial"/>
      <family val="2"/>
    </font>
    <font>
      <b/>
      <sz val="10"/>
      <color indexed="8"/>
      <name val="Arial"/>
      <family val="2"/>
    </font>
    <font>
      <b/>
      <sz val="10"/>
      <name val="Arial"/>
      <family val="2"/>
    </font>
    <font>
      <sz val="9"/>
      <name val="Arial"/>
      <family val="2"/>
    </font>
    <font>
      <i/>
      <sz val="10"/>
      <color indexed="8"/>
      <name val="Arial"/>
      <family val="2"/>
    </font>
    <font>
      <b/>
      <i/>
      <sz val="10"/>
      <color indexed="8"/>
      <name val="Arial"/>
      <family val="2"/>
    </font>
    <font>
      <i/>
      <sz val="10"/>
      <name val="Arial"/>
      <family val="2"/>
    </font>
    <font>
      <b/>
      <sz val="11"/>
      <color indexed="8"/>
      <name val="Calibri"/>
      <family val="2"/>
    </font>
    <font>
      <b/>
      <i/>
      <sz val="14"/>
      <name val="Arial"/>
      <family val="2"/>
    </font>
    <font>
      <b/>
      <sz val="9"/>
      <color indexed="8"/>
      <name val="Arial"/>
      <family val="2"/>
    </font>
    <font>
      <sz val="11"/>
      <color indexed="8"/>
      <name val="Calibri"/>
      <family val="2"/>
    </font>
    <font>
      <i/>
      <u/>
      <sz val="9"/>
      <color indexed="8"/>
      <name val="Arial"/>
      <family val="2"/>
    </font>
    <font>
      <b/>
      <sz val="12"/>
      <name val="Arial"/>
      <family val="2"/>
    </font>
    <font>
      <b/>
      <sz val="11"/>
      <name val="Calibri"/>
      <family val="2"/>
    </font>
    <font>
      <i/>
      <sz val="11"/>
      <name val="Calibri"/>
      <family val="2"/>
    </font>
    <font>
      <b/>
      <sz val="14"/>
      <name val="Arial"/>
      <family val="2"/>
    </font>
    <font>
      <sz val="12"/>
      <name val="Arial"/>
      <family val="2"/>
    </font>
    <font>
      <sz val="12"/>
      <color indexed="8"/>
      <name val="Arial"/>
      <family val="2"/>
    </font>
    <font>
      <sz val="8"/>
      <name val="Arial"/>
      <family val="2"/>
    </font>
    <font>
      <b/>
      <sz val="14"/>
      <name val="Bookman Old Style"/>
      <family val="1"/>
    </font>
    <font>
      <b/>
      <sz val="14"/>
      <name val="Times New Roman"/>
      <family val="1"/>
    </font>
    <font>
      <sz val="12"/>
      <name val="Bookman Old Style"/>
      <family val="1"/>
    </font>
    <font>
      <b/>
      <sz val="10"/>
      <name val="Bookman Old Style"/>
      <family val="1"/>
    </font>
    <font>
      <sz val="11"/>
      <color indexed="8"/>
      <name val="Bookman Old Style"/>
      <family val="1"/>
    </font>
    <font>
      <sz val="10"/>
      <name val="Bookman Old Style"/>
      <family val="1"/>
    </font>
    <font>
      <b/>
      <sz val="12"/>
      <color indexed="8"/>
      <name val="Arial"/>
      <family val="2"/>
    </font>
    <font>
      <sz val="10"/>
      <name val="Calibri"/>
      <family val="2"/>
    </font>
    <font>
      <b/>
      <sz val="10"/>
      <name val="Calibri"/>
      <family val="2"/>
    </font>
    <font>
      <u/>
      <sz val="10"/>
      <name val="Calibri"/>
      <family val="2"/>
    </font>
    <font>
      <b/>
      <i/>
      <sz val="10"/>
      <color indexed="10"/>
      <name val="Calibri"/>
      <family val="2"/>
    </font>
    <font>
      <u/>
      <sz val="10"/>
      <color indexed="56"/>
      <name val="Calibri"/>
      <family val="2"/>
    </font>
    <font>
      <b/>
      <sz val="11"/>
      <name val="Calibri"/>
      <family val="2"/>
      <scheme val="minor"/>
    </font>
    <font>
      <sz val="11"/>
      <name val="Calibri"/>
      <family val="2"/>
      <scheme val="minor"/>
    </font>
    <font>
      <sz val="10"/>
      <name val="Calibri"/>
      <family val="2"/>
      <scheme val="minor"/>
    </font>
    <font>
      <sz val="11"/>
      <color indexed="9"/>
      <name val="Calibri"/>
      <family val="2"/>
      <scheme val="minor"/>
    </font>
    <font>
      <b/>
      <sz val="16"/>
      <name val="Calibri"/>
      <family val="2"/>
      <scheme val="minor"/>
    </font>
    <font>
      <i/>
      <sz val="9"/>
      <name val="Calibri"/>
      <family val="2"/>
      <scheme val="minor"/>
    </font>
    <font>
      <sz val="10"/>
      <color indexed="8"/>
      <name val="Calibri"/>
      <family val="2"/>
      <scheme val="minor"/>
    </font>
    <font>
      <sz val="9"/>
      <color indexed="9"/>
      <name val="Calibri"/>
      <family val="2"/>
      <scheme val="minor"/>
    </font>
    <font>
      <sz val="10"/>
      <color indexed="9"/>
      <name val="Calibri"/>
      <family val="2"/>
      <scheme val="minor"/>
    </font>
    <font>
      <b/>
      <sz val="10"/>
      <color indexed="8"/>
      <name val="Calibri"/>
      <family val="2"/>
      <scheme val="minor"/>
    </font>
    <font>
      <b/>
      <sz val="10"/>
      <name val="Calibri"/>
      <family val="2"/>
      <scheme val="minor"/>
    </font>
    <font>
      <sz val="9"/>
      <name val="Calibri"/>
      <family val="2"/>
      <scheme val="minor"/>
    </font>
    <font>
      <b/>
      <sz val="11"/>
      <color indexed="8"/>
      <name val="Calibri"/>
      <family val="2"/>
      <scheme val="minor"/>
    </font>
    <font>
      <b/>
      <sz val="14"/>
      <name val="Calibri"/>
      <family val="2"/>
      <scheme val="minor"/>
    </font>
    <font>
      <sz val="12"/>
      <name val="Calibri"/>
      <family val="2"/>
      <scheme val="minor"/>
    </font>
    <font>
      <b/>
      <sz val="12"/>
      <name val="Calibri"/>
      <family val="2"/>
      <scheme val="minor"/>
    </font>
    <font>
      <sz val="11"/>
      <color indexed="8"/>
      <name val="Calibri"/>
      <family val="2"/>
      <scheme val="minor"/>
    </font>
    <font>
      <b/>
      <i/>
      <sz val="10"/>
      <name val="Calibri"/>
      <family val="2"/>
      <scheme val="minor"/>
    </font>
    <font>
      <b/>
      <i/>
      <sz val="11"/>
      <color theme="3" tint="-0.249977111117893"/>
      <name val="Calibri"/>
      <family val="2"/>
      <scheme val="minor"/>
    </font>
    <font>
      <i/>
      <sz val="11"/>
      <color theme="5" tint="-0.499984740745262"/>
      <name val="Calibri"/>
      <family val="2"/>
      <scheme val="minor"/>
    </font>
    <font>
      <sz val="10"/>
      <color theme="3" tint="-0.249977111117893"/>
      <name val="Calibri"/>
      <family val="2"/>
      <scheme val="minor"/>
    </font>
    <font>
      <b/>
      <sz val="12"/>
      <color rgb="FF002060"/>
      <name val="Calibri"/>
      <family val="2"/>
      <scheme val="minor"/>
    </font>
    <font>
      <b/>
      <i/>
      <sz val="12"/>
      <color rgb="FF002060"/>
      <name val="Calibri"/>
      <family val="2"/>
      <scheme val="minor"/>
    </font>
    <font>
      <sz val="10"/>
      <color rgb="FF0070C0"/>
      <name val="Calibri"/>
      <family val="2"/>
      <scheme val="minor"/>
    </font>
  </fonts>
  <fills count="18">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92D050"/>
        <bgColor indexed="64"/>
      </patternFill>
    </fill>
    <fill>
      <patternFill patternType="solid">
        <fgColor theme="8" tint="0.39997558519241921"/>
        <bgColor indexed="64"/>
      </patternFill>
    </fill>
    <fill>
      <patternFill patternType="solid">
        <fgColor rgb="FF66FF66"/>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tint="-0.14999847407452621"/>
        <bgColor indexed="64"/>
      </patternFill>
    </fill>
  </fills>
  <borders count="31">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medium">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ck">
        <color indexed="17"/>
      </top>
      <bottom style="medium">
        <color indexed="17"/>
      </bottom>
      <diagonal/>
    </border>
    <border>
      <left/>
      <right/>
      <top/>
      <bottom style="thick">
        <color indexed="17"/>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0" fontId="1" fillId="0" borderId="0"/>
    <xf numFmtId="9" fontId="1" fillId="0" borderId="0" applyFont="0" applyFill="0" applyBorder="0" applyAlignment="0" applyProtection="0"/>
  </cellStyleXfs>
  <cellXfs count="431">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7" fillId="0" borderId="0" xfId="0" applyFont="1"/>
    <xf numFmtId="0" fontId="8" fillId="0" borderId="0" xfId="0" applyFont="1" applyAlignment="1">
      <alignment vertical="center" wrapText="1"/>
    </xf>
    <xf numFmtId="0" fontId="2" fillId="0" borderId="0" xfId="0" applyFont="1" applyFill="1" applyAlignment="1">
      <alignment horizontal="center" vertical="top" wrapText="1"/>
    </xf>
    <xf numFmtId="0" fontId="9" fillId="0" borderId="0" xfId="0" applyFont="1"/>
    <xf numFmtId="0" fontId="9" fillId="0" borderId="0" xfId="0" applyFont="1" applyFill="1" applyAlignment="1">
      <alignment horizontal="center" vertical="top" wrapText="1"/>
    </xf>
    <xf numFmtId="0" fontId="2" fillId="0" borderId="0" xfId="0" applyFont="1" applyFill="1" applyAlignment="1">
      <alignment vertical="top"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10" fillId="2" borderId="0" xfId="0" applyFont="1" applyFill="1" applyAlignment="1">
      <alignment vertical="center" wrapText="1"/>
    </xf>
    <xf numFmtId="0" fontId="3" fillId="0" borderId="0" xfId="0" applyFont="1" applyAlignment="1">
      <alignment horizontal="center" vertical="center" wrapText="1"/>
    </xf>
    <xf numFmtId="0" fontId="11" fillId="0" borderId="0" xfId="0" applyFont="1" applyAlignment="1">
      <alignment vertical="center" wrapText="1"/>
    </xf>
    <xf numFmtId="0" fontId="3" fillId="0" borderId="0" xfId="5" applyFont="1" applyFill="1" applyBorder="1" applyAlignment="1">
      <alignment horizontal="left" vertical="center" wrapText="1"/>
    </xf>
    <xf numFmtId="0" fontId="10" fillId="0" borderId="0" xfId="0" applyFont="1" applyFill="1" applyAlignment="1">
      <alignment horizontal="center" vertical="center" wrapText="1"/>
    </xf>
    <xf numFmtId="0" fontId="12" fillId="0" borderId="0" xfId="0" applyFont="1"/>
    <xf numFmtId="0" fontId="3" fillId="0" borderId="0" xfId="5" applyFont="1" applyFill="1" applyAlignment="1">
      <alignment horizontal="left" vertical="center" wrapText="1"/>
    </xf>
    <xf numFmtId="0" fontId="8"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5" fillId="0" borderId="0" xfId="0" applyFont="1" applyFill="1" applyAlignment="1">
      <alignment vertical="center" wrapText="1"/>
    </xf>
    <xf numFmtId="0" fontId="12" fillId="0" borderId="0" xfId="0" applyFont="1" applyFill="1"/>
    <xf numFmtId="0" fontId="3" fillId="0" borderId="0" xfId="4" applyFont="1" applyFill="1" applyAlignment="1">
      <alignment horizontal="left" vertical="center" wrapText="1"/>
    </xf>
    <xf numFmtId="0" fontId="8" fillId="0" borderId="0" xfId="0" applyFont="1" applyFill="1" applyAlignment="1">
      <alignment horizontal="center" vertical="center" wrapText="1"/>
    </xf>
    <xf numFmtId="0" fontId="3" fillId="0" borderId="0" xfId="4" applyFont="1" applyFill="1" applyAlignment="1">
      <alignment horizontal="left" vertical="center" wrapText="1" indent="1"/>
    </xf>
    <xf numFmtId="0" fontId="3" fillId="0" borderId="0" xfId="0" applyFont="1" applyFill="1" applyBorder="1" applyAlignment="1">
      <alignment horizontal="left" vertical="center" wrapText="1"/>
    </xf>
    <xf numFmtId="0" fontId="13" fillId="0" borderId="0" xfId="0" applyFont="1" applyAlignment="1">
      <alignment vertical="center" wrapText="1"/>
    </xf>
    <xf numFmtId="0" fontId="14" fillId="0" borderId="0" xfId="0" applyFont="1" applyAlignment="1">
      <alignment horizontal="center" vertical="center" wrapText="1"/>
    </xf>
    <xf numFmtId="0" fontId="3" fillId="0" borderId="0" xfId="4" applyFont="1" applyFill="1" applyBorder="1" applyAlignment="1">
      <alignment horizontal="left" vertical="center" wrapText="1"/>
    </xf>
    <xf numFmtId="0" fontId="13" fillId="0" borderId="0" xfId="0" applyFont="1" applyFill="1" applyAlignment="1">
      <alignment vertical="center" wrapText="1"/>
    </xf>
    <xf numFmtId="0" fontId="8" fillId="0" borderId="0" xfId="0" applyFont="1" applyFill="1" applyBorder="1" applyAlignment="1">
      <alignment horizontal="left" vertical="center" wrapText="1"/>
    </xf>
    <xf numFmtId="0" fontId="15" fillId="0" borderId="0" xfId="0" applyFont="1" applyAlignment="1">
      <alignment vertical="center" wrapText="1"/>
    </xf>
    <xf numFmtId="0" fontId="3" fillId="0" borderId="0" xfId="4" applyFont="1" applyFill="1" applyBorder="1" applyAlignment="1">
      <alignment horizontal="left" vertical="center" wrapText="1" indent="1"/>
    </xf>
    <xf numFmtId="0" fontId="12" fillId="0" borderId="0" xfId="0" applyFont="1" applyAlignment="1">
      <alignment horizontal="left" vertical="center"/>
    </xf>
    <xf numFmtId="0" fontId="3" fillId="0" borderId="0" xfId="4" applyFont="1" applyAlignment="1">
      <alignment horizontal="left" vertical="center" wrapText="1"/>
    </xf>
    <xf numFmtId="0" fontId="3" fillId="0" borderId="0" xfId="0" applyFont="1" applyBorder="1" applyAlignment="1">
      <alignment vertical="center" wrapText="1"/>
    </xf>
    <xf numFmtId="43" fontId="9" fillId="0" borderId="0" xfId="0" applyNumberFormat="1" applyFont="1" applyAlignment="1">
      <alignment vertical="center" wrapText="1"/>
    </xf>
    <xf numFmtId="0" fontId="3" fillId="0" borderId="0" xfId="0" applyFont="1" applyFill="1" applyBorder="1" applyAlignment="1">
      <alignment horizontal="left" vertical="center" wrapText="1" indent="1"/>
    </xf>
    <xf numFmtId="0" fontId="3" fillId="0" borderId="0" xfId="4" applyFont="1" applyFill="1" applyAlignment="1">
      <alignment vertical="center" wrapText="1"/>
    </xf>
    <xf numFmtId="0" fontId="3" fillId="0" borderId="0" xfId="0" applyFont="1" applyAlignment="1">
      <alignment vertical="center"/>
    </xf>
    <xf numFmtId="0" fontId="3" fillId="0" borderId="0" xfId="4" applyFont="1" applyBorder="1" applyAlignment="1">
      <alignment horizontal="left" vertical="center" wrapText="1"/>
    </xf>
    <xf numFmtId="0" fontId="8" fillId="0" borderId="0" xfId="0" applyFont="1" applyFill="1" applyAlignment="1">
      <alignment horizontal="left" vertical="center" wrapText="1" indent="1"/>
    </xf>
    <xf numFmtId="43" fontId="16" fillId="0" borderId="0" xfId="1" applyFont="1" applyAlignment="1">
      <alignment horizontal="center" vertical="center" wrapText="1"/>
    </xf>
    <xf numFmtId="0" fontId="17" fillId="2" borderId="0" xfId="4" applyFont="1" applyFill="1" applyBorder="1" applyAlignment="1">
      <alignment horizontal="center" vertical="center" wrapText="1"/>
    </xf>
    <xf numFmtId="0" fontId="18" fillId="0" borderId="1" xfId="6" applyFont="1" applyBorder="1" applyAlignment="1">
      <alignment vertical="center"/>
    </xf>
    <xf numFmtId="0" fontId="20" fillId="0" borderId="0" xfId="6" applyFont="1" applyAlignment="1">
      <alignment horizontal="left" vertical="center" indent="1"/>
    </xf>
    <xf numFmtId="0" fontId="0" fillId="0" borderId="2" xfId="0" applyBorder="1" applyAlignment="1">
      <alignment vertical="center" wrapText="1"/>
    </xf>
    <xf numFmtId="0" fontId="16" fillId="0" borderId="0" xfId="0" applyFont="1" applyAlignment="1">
      <alignment horizontal="center" vertical="center" wrapText="1"/>
    </xf>
    <xf numFmtId="0" fontId="9" fillId="0" borderId="0" xfId="0" applyFont="1" applyFill="1" applyAlignment="1">
      <alignment vertical="top" wrapText="1"/>
    </xf>
    <xf numFmtId="0" fontId="12" fillId="0" borderId="0" xfId="0" applyFont="1" applyAlignment="1">
      <alignment vertical="center"/>
    </xf>
    <xf numFmtId="0" fontId="14" fillId="3" borderId="0" xfId="0" applyFont="1" applyFill="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3" xfId="0" applyFont="1" applyBorder="1"/>
    <xf numFmtId="0" fontId="3" fillId="0" borderId="5" xfId="0" applyFont="1" applyBorder="1" applyAlignment="1">
      <alignment vertical="center" wrapText="1"/>
    </xf>
    <xf numFmtId="0" fontId="4" fillId="0" borderId="4" xfId="0" applyFont="1" applyBorder="1"/>
    <xf numFmtId="0" fontId="3" fillId="0" borderId="4" xfId="0" applyFont="1" applyFill="1" applyBorder="1" applyAlignment="1">
      <alignment vertical="center" wrapText="1"/>
    </xf>
    <xf numFmtId="0" fontId="4" fillId="0" borderId="4" xfId="0" applyFont="1" applyFill="1" applyBorder="1"/>
    <xf numFmtId="0" fontId="3" fillId="0" borderId="5" xfId="0" applyFont="1" applyFill="1" applyBorder="1" applyAlignment="1">
      <alignment vertical="center" wrapText="1"/>
    </xf>
    <xf numFmtId="0" fontId="4" fillId="0" borderId="5" xfId="0" applyFont="1" applyFill="1" applyBorder="1"/>
    <xf numFmtId="0" fontId="3" fillId="0" borderId="6" xfId="0" applyFont="1" applyBorder="1" applyAlignment="1">
      <alignment horizontal="center" vertical="center" wrapText="1"/>
    </xf>
    <xf numFmtId="0" fontId="11" fillId="0" borderId="0" xfId="0" applyFont="1" applyBorder="1" applyAlignment="1">
      <alignment vertical="center" wrapText="1"/>
    </xf>
    <xf numFmtId="0" fontId="22" fillId="0" borderId="0" xfId="0" applyFont="1" applyBorder="1" applyAlignment="1">
      <alignment vertical="center" wrapText="1"/>
    </xf>
    <xf numFmtId="0" fontId="22" fillId="0" borderId="7" xfId="0" applyFont="1" applyBorder="1" applyAlignment="1">
      <alignment vertical="center" wrapText="1"/>
    </xf>
    <xf numFmtId="0" fontId="11" fillId="0" borderId="6" xfId="0" applyFont="1" applyBorder="1" applyAlignment="1">
      <alignment horizontal="center" vertical="center" wrapText="1"/>
    </xf>
    <xf numFmtId="0" fontId="4" fillId="0" borderId="0" xfId="0" applyFont="1" applyBorder="1" applyAlignment="1">
      <alignment vertical="center" wrapText="1"/>
    </xf>
    <xf numFmtId="2" fontId="4" fillId="0" borderId="0" xfId="0" applyNumberFormat="1" applyFont="1" applyBorder="1" applyAlignment="1">
      <alignment vertical="center" wrapText="1"/>
    </xf>
    <xf numFmtId="43" fontId="4" fillId="0" borderId="0" xfId="1" applyFont="1" applyBorder="1" applyAlignment="1">
      <alignment vertical="center" wrapText="1"/>
    </xf>
    <xf numFmtId="43" fontId="4" fillId="0" borderId="0" xfId="0" applyNumberFormat="1"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horizontal="center" vertical="center" wrapText="1"/>
    </xf>
    <xf numFmtId="0" fontId="11" fillId="0" borderId="0" xfId="0" applyFont="1" applyBorder="1" applyAlignment="1">
      <alignment vertical="center"/>
    </xf>
    <xf numFmtId="0" fontId="3" fillId="0" borderId="0" xfId="0" applyFont="1" applyBorder="1" applyAlignment="1">
      <alignment vertical="center"/>
    </xf>
    <xf numFmtId="9" fontId="4" fillId="0" borderId="0" xfId="8" applyFont="1" applyBorder="1" applyAlignment="1">
      <alignment vertical="center" wrapText="1"/>
    </xf>
    <xf numFmtId="43" fontId="3" fillId="0" borderId="0" xfId="1" applyFont="1" applyBorder="1" applyAlignment="1">
      <alignment vertical="center" wrapText="1"/>
    </xf>
    <xf numFmtId="0" fontId="3" fillId="0" borderId="0" xfId="0" applyFont="1" applyBorder="1" applyAlignment="1">
      <alignment horizontal="left" vertical="center"/>
    </xf>
    <xf numFmtId="165" fontId="3" fillId="0" borderId="0" xfId="8" applyNumberFormat="1" applyFont="1" applyBorder="1" applyAlignment="1">
      <alignment vertical="center" wrapText="1"/>
    </xf>
    <xf numFmtId="43" fontId="12" fillId="0" borderId="0" xfId="1" applyFont="1" applyBorder="1"/>
    <xf numFmtId="0" fontId="11" fillId="3" borderId="6" xfId="0" applyFont="1" applyFill="1" applyBorder="1" applyAlignment="1">
      <alignment horizontal="center" vertical="center" wrapText="1"/>
    </xf>
    <xf numFmtId="10" fontId="3" fillId="0" borderId="0" xfId="8" applyNumberFormat="1" applyFont="1" applyBorder="1" applyAlignment="1">
      <alignment vertical="center" wrapText="1"/>
    </xf>
    <xf numFmtId="166" fontId="4" fillId="0" borderId="0" xfId="1" applyNumberFormat="1" applyFont="1" applyBorder="1" applyAlignment="1">
      <alignment vertical="center" wrapText="1"/>
    </xf>
    <xf numFmtId="43" fontId="3" fillId="0" borderId="0" xfId="1" applyFont="1" applyBorder="1" applyAlignment="1">
      <alignment horizontal="left" vertical="center" wrapText="1"/>
    </xf>
    <xf numFmtId="0" fontId="4" fillId="0" borderId="6" xfId="0" applyFont="1" applyBorder="1" applyAlignment="1">
      <alignment vertical="center" wrapText="1"/>
    </xf>
    <xf numFmtId="0" fontId="3" fillId="0" borderId="0" xfId="0" applyFont="1" applyBorder="1" applyAlignment="1">
      <alignment horizontal="left" vertical="center" indent="2"/>
    </xf>
    <xf numFmtId="165" fontId="4" fillId="0" borderId="0" xfId="8" applyNumberFormat="1" applyFont="1" applyBorder="1" applyAlignment="1">
      <alignment horizontal="right" vertical="center" wrapText="1"/>
    </xf>
    <xf numFmtId="165" fontId="4" fillId="0" borderId="0" xfId="8" applyNumberFormat="1" applyFont="1" applyBorder="1" applyAlignment="1">
      <alignment vertical="center" wrapText="1"/>
    </xf>
    <xf numFmtId="0" fontId="3" fillId="0" borderId="0" xfId="0" applyFont="1" applyBorder="1" applyAlignment="1">
      <alignment horizontal="left" vertical="center" indent="1"/>
    </xf>
    <xf numFmtId="0" fontId="4" fillId="0" borderId="0" xfId="0" applyNumberFormat="1" applyFont="1" applyBorder="1" applyAlignment="1">
      <alignment vertical="center" wrapText="1"/>
    </xf>
    <xf numFmtId="10" fontId="4" fillId="0" borderId="0" xfId="8" applyNumberFormat="1" applyFont="1" applyBorder="1" applyAlignment="1">
      <alignment vertical="center" wrapText="1"/>
    </xf>
    <xf numFmtId="0" fontId="7" fillId="0" borderId="0" xfId="0" applyFont="1" applyBorder="1"/>
    <xf numFmtId="0" fontId="3" fillId="0" borderId="8" xfId="0" applyFont="1" applyBorder="1" applyAlignment="1">
      <alignment horizontal="center" vertical="center" wrapText="1"/>
    </xf>
    <xf numFmtId="0" fontId="11" fillId="0" borderId="9" xfId="0" applyFont="1" applyBorder="1" applyAlignment="1">
      <alignment vertical="center" wrapText="1"/>
    </xf>
    <xf numFmtId="0" fontId="3" fillId="0" borderId="9" xfId="0" applyFont="1" applyBorder="1" applyAlignment="1">
      <alignment vertical="center" wrapText="1"/>
    </xf>
    <xf numFmtId="10" fontId="3" fillId="0" borderId="9" xfId="8" applyNumberFormat="1"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9" fillId="0" borderId="11" xfId="0" applyFont="1" applyBorder="1" applyAlignment="1">
      <alignment vertical="center" wrapText="1"/>
    </xf>
    <xf numFmtId="0" fontId="2" fillId="0" borderId="12" xfId="0" applyFont="1" applyBorder="1" applyAlignment="1">
      <alignment horizontal="center" vertical="center" wrapText="1"/>
    </xf>
    <xf numFmtId="43" fontId="9" fillId="0" borderId="0" xfId="0" applyNumberFormat="1" applyFont="1" applyBorder="1" applyAlignment="1">
      <alignment vertical="center" wrapText="1"/>
    </xf>
    <xf numFmtId="0" fontId="9" fillId="0" borderId="0" xfId="0" applyNumberFormat="1" applyFont="1" applyBorder="1" applyAlignment="1">
      <alignment vertical="center" wrapText="1"/>
    </xf>
    <xf numFmtId="43" fontId="3" fillId="0" borderId="0" xfId="4" applyNumberFormat="1" applyFont="1" applyBorder="1" applyAlignment="1">
      <alignment horizontal="left" vertical="center" wrapText="1"/>
    </xf>
    <xf numFmtId="0" fontId="3" fillId="0" borderId="13" xfId="0" applyFont="1" applyBorder="1" applyAlignment="1">
      <alignment vertical="center" wrapText="1"/>
    </xf>
    <xf numFmtId="43" fontId="3" fillId="0" borderId="13" xfId="1" applyFont="1" applyBorder="1" applyAlignment="1">
      <alignment horizontal="left" vertical="center" wrapText="1"/>
    </xf>
    <xf numFmtId="43" fontId="3" fillId="0" borderId="0" xfId="4" applyNumberFormat="1" applyFont="1" applyAlignment="1">
      <alignment horizontal="left" vertical="center" wrapText="1"/>
    </xf>
    <xf numFmtId="0" fontId="8" fillId="0" borderId="0" xfId="0" applyFont="1" applyFill="1" applyAlignment="1">
      <alignment vertical="center"/>
    </xf>
    <xf numFmtId="0" fontId="8" fillId="0" borderId="0" xfId="0" applyFont="1" applyAlignment="1">
      <alignment vertical="center"/>
    </xf>
    <xf numFmtId="0" fontId="11" fillId="0" borderId="0" xfId="0" applyFont="1" applyFill="1" applyBorder="1" applyAlignment="1">
      <alignment horizontal="left" vertical="center" wrapText="1"/>
    </xf>
    <xf numFmtId="165" fontId="8" fillId="0" borderId="0" xfId="8" applyNumberFormat="1" applyFont="1" applyAlignment="1">
      <alignment horizontal="center" vertical="center" wrapText="1"/>
    </xf>
    <xf numFmtId="10" fontId="10" fillId="0" borderId="0" xfId="8" applyNumberFormat="1" applyFont="1" applyAlignment="1">
      <alignment horizontal="center" vertical="center" wrapText="1"/>
    </xf>
    <xf numFmtId="0" fontId="10" fillId="0" borderId="0" xfId="0" applyFont="1" applyAlignment="1">
      <alignment vertical="center" wrapText="1"/>
    </xf>
    <xf numFmtId="0" fontId="11" fillId="0" borderId="0" xfId="0" applyFont="1" applyFill="1" applyBorder="1" applyAlignment="1">
      <alignment horizontal="left" vertical="center" wrapText="1" indent="1"/>
    </xf>
    <xf numFmtId="165" fontId="0" fillId="0" borderId="0" xfId="0" applyNumberFormat="1" applyAlignment="1">
      <alignment vertical="center" wrapText="1"/>
    </xf>
    <xf numFmtId="43" fontId="16" fillId="0" borderId="0" xfId="1" applyFont="1" applyAlignment="1">
      <alignment horizontal="center" vertical="center"/>
    </xf>
    <xf numFmtId="165" fontId="10" fillId="0" borderId="0" xfId="8" applyNumberFormat="1" applyFont="1" applyAlignment="1">
      <alignment horizontal="center" vertical="center" wrapText="1"/>
    </xf>
    <xf numFmtId="43" fontId="19" fillId="0" borderId="0" xfId="1" applyFont="1"/>
    <xf numFmtId="166" fontId="8" fillId="0" borderId="0" xfId="1" applyNumberFormat="1" applyFont="1" applyAlignment="1">
      <alignment vertical="center" wrapText="1"/>
    </xf>
    <xf numFmtId="0" fontId="11" fillId="0" borderId="0" xfId="0" applyFont="1" applyFill="1" applyAlignment="1">
      <alignment vertical="center" wrapText="1"/>
    </xf>
    <xf numFmtId="165" fontId="16" fillId="0" borderId="0" xfId="8" applyNumberFormat="1" applyFont="1" applyAlignment="1">
      <alignment horizontal="center"/>
    </xf>
    <xf numFmtId="164" fontId="0" fillId="0" borderId="0" xfId="0" applyNumberFormat="1" applyAlignment="1">
      <alignment vertical="center" wrapText="1"/>
    </xf>
    <xf numFmtId="165" fontId="16" fillId="0" borderId="0" xfId="8" applyNumberFormat="1" applyFont="1" applyAlignment="1">
      <alignment horizontal="center" vertical="center"/>
    </xf>
    <xf numFmtId="43" fontId="10" fillId="0" borderId="0" xfId="1" applyFont="1" applyAlignment="1">
      <alignment horizontal="center" vertical="center" wrapText="1"/>
    </xf>
    <xf numFmtId="9" fontId="16" fillId="0" borderId="0" xfId="8"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6" applyFont="1" applyAlignment="1">
      <alignment horizontal="center"/>
    </xf>
    <xf numFmtId="43" fontId="1" fillId="0" borderId="1" xfId="3" applyFont="1" applyBorder="1"/>
    <xf numFmtId="43" fontId="1" fillId="0" borderId="0" xfId="3" applyFont="1" applyProtection="1"/>
    <xf numFmtId="0" fontId="16" fillId="0" borderId="2" xfId="0" applyFont="1" applyBorder="1" applyAlignment="1">
      <alignment horizontal="center" vertical="center" wrapText="1"/>
    </xf>
    <xf numFmtId="0" fontId="0" fillId="0" borderId="14" xfId="0" applyBorder="1" applyAlignment="1">
      <alignment vertical="center" wrapText="1"/>
    </xf>
    <xf numFmtId="0" fontId="16" fillId="0" borderId="14" xfId="0" applyFont="1" applyBorder="1" applyAlignment="1">
      <alignment horizontal="center" vertical="center" wrapText="1"/>
    </xf>
    <xf numFmtId="0" fontId="0" fillId="0" borderId="0" xfId="0" applyBorder="1" applyAlignment="1">
      <alignment vertical="center" wrapText="1"/>
    </xf>
    <xf numFmtId="0" fontId="16"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9" fillId="0" borderId="0" xfId="7" applyFont="1"/>
    <xf numFmtId="0" fontId="25" fillId="0" borderId="0" xfId="7" applyFont="1"/>
    <xf numFmtId="39" fontId="16" fillId="0" borderId="0" xfId="0" applyNumberFormat="1" applyFont="1" applyAlignment="1">
      <alignment horizontal="center" vertical="center" wrapText="1"/>
    </xf>
    <xf numFmtId="0" fontId="14" fillId="0" borderId="0" xfId="0" applyFont="1" applyAlignment="1">
      <alignment vertical="center" wrapText="1"/>
    </xf>
    <xf numFmtId="0" fontId="14" fillId="0" borderId="0" xfId="0" applyFont="1" applyFill="1" applyAlignment="1">
      <alignment vertical="center" wrapText="1"/>
    </xf>
    <xf numFmtId="10" fontId="10" fillId="0" borderId="0" xfId="0" applyNumberFormat="1" applyFont="1" applyAlignment="1">
      <alignment horizontal="center" vertical="center" wrapText="1"/>
    </xf>
    <xf numFmtId="39" fontId="8" fillId="0" borderId="0" xfId="0" applyNumberFormat="1" applyFont="1" applyAlignment="1">
      <alignment horizontal="center" vertical="center" wrapText="1"/>
    </xf>
    <xf numFmtId="37" fontId="8" fillId="0" borderId="0" xfId="0" applyNumberFormat="1" applyFont="1" applyAlignment="1">
      <alignment horizontal="center" vertical="center" wrapText="1"/>
    </xf>
    <xf numFmtId="10" fontId="10" fillId="0" borderId="0" xfId="1" applyNumberFormat="1" applyFont="1" applyAlignment="1">
      <alignment horizontal="center" vertical="center" wrapText="1"/>
    </xf>
    <xf numFmtId="4" fontId="16" fillId="0" borderId="0" xfId="0" applyNumberFormat="1" applyFont="1" applyAlignment="1">
      <alignment horizontal="center" vertical="center" wrapText="1"/>
    </xf>
    <xf numFmtId="4" fontId="16" fillId="0" borderId="2" xfId="0" applyNumberFormat="1" applyFont="1" applyBorder="1" applyAlignment="1">
      <alignment horizontal="center" vertical="center" wrapText="1"/>
    </xf>
    <xf numFmtId="0" fontId="10" fillId="4" borderId="0" xfId="0" applyFont="1" applyFill="1" applyAlignment="1">
      <alignment horizontal="right" vertical="center" wrapText="1"/>
    </xf>
    <xf numFmtId="0" fontId="10" fillId="4" borderId="0" xfId="0" applyFont="1" applyFill="1" applyAlignment="1">
      <alignment horizontal="center" vertical="center" wrapText="1"/>
    </xf>
    <xf numFmtId="0" fontId="2" fillId="4" borderId="0" xfId="0" applyFont="1" applyFill="1" applyBorder="1" applyAlignment="1">
      <alignment horizontal="center" vertical="center"/>
    </xf>
    <xf numFmtId="0" fontId="2" fillId="0" borderId="0" xfId="0" applyFont="1" applyFill="1" applyBorder="1" applyAlignment="1">
      <alignment horizontal="center" vertical="center"/>
    </xf>
    <xf numFmtId="2" fontId="10" fillId="4" borderId="0" xfId="0" applyNumberFormat="1" applyFont="1" applyFill="1" applyAlignment="1">
      <alignment horizontal="center" vertical="center" wrapText="1"/>
    </xf>
    <xf numFmtId="0" fontId="3" fillId="4" borderId="0" xfId="0" applyFont="1" applyFill="1" applyAlignment="1">
      <alignment horizontal="right" vertical="center" wrapText="1"/>
    </xf>
    <xf numFmtId="2" fontId="3" fillId="4" borderId="0" xfId="0" applyNumberFormat="1" applyFont="1" applyFill="1" applyAlignment="1">
      <alignment horizontal="center" vertical="center" wrapText="1"/>
    </xf>
    <xf numFmtId="0" fontId="11" fillId="4" borderId="0" xfId="0" applyFont="1" applyFill="1" applyAlignment="1">
      <alignment horizontal="right" vertical="center" wrapText="1"/>
    </xf>
    <xf numFmtId="2" fontId="11" fillId="4" borderId="0" xfId="0" applyNumberFormat="1" applyFont="1" applyFill="1" applyAlignment="1">
      <alignment horizontal="center" vertical="center" wrapText="1"/>
    </xf>
    <xf numFmtId="0" fontId="2" fillId="0" borderId="0" xfId="0" applyFont="1" applyFill="1" applyAlignment="1">
      <alignment horizontal="right" vertical="top" wrapText="1"/>
    </xf>
    <xf numFmtId="0" fontId="9" fillId="0" borderId="0" xfId="0" applyFont="1" applyFill="1" applyAlignment="1">
      <alignment horizontal="left" vertical="top"/>
    </xf>
    <xf numFmtId="0" fontId="29" fillId="0" borderId="0" xfId="5" applyFont="1" applyBorder="1" applyAlignment="1"/>
    <xf numFmtId="0" fontId="29" fillId="0" borderId="15" xfId="5" applyFont="1" applyBorder="1" applyAlignment="1"/>
    <xf numFmtId="0" fontId="9" fillId="0" borderId="0" xfId="7" applyFont="1" applyAlignment="1">
      <alignment vertical="top"/>
    </xf>
    <xf numFmtId="0" fontId="1" fillId="0" borderId="0" xfId="5"/>
    <xf numFmtId="0" fontId="1" fillId="0" borderId="0" xfId="5" applyBorder="1"/>
    <xf numFmtId="0" fontId="31" fillId="0" borderId="0" xfId="5" applyFont="1" applyBorder="1" applyAlignment="1">
      <alignment horizontal="center" vertical="center" wrapText="1"/>
    </xf>
    <xf numFmtId="0" fontId="31" fillId="0" borderId="0" xfId="5" applyFont="1" applyBorder="1" applyAlignment="1">
      <alignment horizontal="center" vertical="center"/>
    </xf>
    <xf numFmtId="0" fontId="31" fillId="0" borderId="0" xfId="5" applyFont="1" applyBorder="1"/>
    <xf numFmtId="0" fontId="31" fillId="0" borderId="1" xfId="5" applyFont="1" applyBorder="1"/>
    <xf numFmtId="167" fontId="31" fillId="0" borderId="1" xfId="5" applyNumberFormat="1" applyFont="1" applyBorder="1"/>
    <xf numFmtId="0" fontId="32" fillId="0" borderId="0" xfId="0" applyFont="1" applyBorder="1" applyAlignment="1">
      <alignment vertical="center" wrapText="1"/>
    </xf>
    <xf numFmtId="166" fontId="32" fillId="0" borderId="0" xfId="1" applyNumberFormat="1" applyFont="1" applyBorder="1" applyAlignment="1">
      <alignment vertical="center" wrapText="1"/>
    </xf>
    <xf numFmtId="2" fontId="1" fillId="0" borderId="0" xfId="5" applyNumberFormat="1" applyBorder="1"/>
    <xf numFmtId="0" fontId="33" fillId="0" borderId="0" xfId="5" applyFont="1" applyBorder="1"/>
    <xf numFmtId="43" fontId="32" fillId="0" borderId="0" xfId="2" applyFont="1" applyBorder="1"/>
    <xf numFmtId="0" fontId="31" fillId="0" borderId="16" xfId="5" applyFont="1" applyBorder="1" applyAlignment="1">
      <alignment horizontal="center" vertical="center" wrapText="1"/>
    </xf>
    <xf numFmtId="0" fontId="33" fillId="0" borderId="0" xfId="5" applyFont="1"/>
    <xf numFmtId="0" fontId="3" fillId="0" borderId="0" xfId="5" applyFont="1" applyFill="1" applyBorder="1" applyAlignment="1">
      <alignment vertical="top" wrapText="1"/>
    </xf>
    <xf numFmtId="0" fontId="11" fillId="5" borderId="17" xfId="0" applyFont="1" applyFill="1" applyBorder="1" applyAlignment="1">
      <alignment horizontal="center" vertical="top" wrapText="1"/>
    </xf>
    <xf numFmtId="0" fontId="34" fillId="6" borderId="18" xfId="0" applyFont="1" applyFill="1" applyBorder="1" applyAlignment="1">
      <alignment horizontal="center" vertical="top" wrapText="1"/>
    </xf>
    <xf numFmtId="0" fontId="25" fillId="6" borderId="0" xfId="7" applyFont="1" applyFill="1"/>
    <xf numFmtId="0" fontId="9" fillId="6" borderId="0" xfId="7" applyFont="1" applyFill="1" applyAlignment="1">
      <alignment vertical="top"/>
    </xf>
    <xf numFmtId="0" fontId="2" fillId="6" borderId="0" xfId="7" applyFont="1" applyFill="1" applyAlignment="1">
      <alignment horizontal="center" vertical="top"/>
    </xf>
    <xf numFmtId="0" fontId="26" fillId="6" borderId="0" xfId="0" applyFont="1" applyFill="1" applyAlignment="1">
      <alignment horizontal="left" vertical="top" wrapText="1"/>
    </xf>
    <xf numFmtId="0" fontId="9" fillId="6" borderId="0" xfId="7" applyFont="1" applyFill="1" applyAlignment="1">
      <alignment horizontal="center" vertical="top"/>
    </xf>
    <xf numFmtId="0" fontId="26" fillId="6" borderId="19" xfId="0" applyFont="1" applyFill="1" applyBorder="1" applyAlignment="1">
      <alignment vertical="top" wrapText="1"/>
    </xf>
    <xf numFmtId="0" fontId="26" fillId="7" borderId="0" xfId="0" applyFont="1" applyFill="1" applyAlignment="1">
      <alignment horizontal="left" vertical="top" wrapText="1"/>
    </xf>
    <xf numFmtId="0" fontId="9" fillId="7" borderId="0" xfId="7" applyFont="1" applyFill="1" applyAlignment="1">
      <alignment vertical="top"/>
    </xf>
    <xf numFmtId="43" fontId="9" fillId="7" borderId="0" xfId="7" applyNumberFormat="1" applyFont="1" applyFill="1" applyAlignment="1">
      <alignment vertical="top"/>
    </xf>
    <xf numFmtId="9" fontId="9" fillId="7" borderId="0" xfId="7" applyNumberFormat="1" applyFont="1" applyFill="1" applyAlignment="1">
      <alignment vertical="top"/>
    </xf>
    <xf numFmtId="0" fontId="9" fillId="8" borderId="0" xfId="7" applyFont="1" applyFill="1" applyAlignment="1">
      <alignment horizontal="right" vertical="top"/>
    </xf>
    <xf numFmtId="0" fontId="9" fillId="6" borderId="0" xfId="7" applyFont="1" applyFill="1" applyAlignment="1">
      <alignment horizontal="right" vertical="top"/>
    </xf>
    <xf numFmtId="9" fontId="9" fillId="8" borderId="0" xfId="7" applyNumberFormat="1" applyFont="1" applyFill="1" applyAlignment="1">
      <alignment horizontal="right" vertical="top"/>
    </xf>
    <xf numFmtId="10" fontId="9" fillId="8" borderId="0" xfId="7" applyNumberFormat="1" applyFont="1" applyFill="1" applyAlignment="1">
      <alignment horizontal="right" vertical="top"/>
    </xf>
    <xf numFmtId="0" fontId="40" fillId="0" borderId="0" xfId="0" applyFont="1" applyAlignment="1">
      <alignment horizontal="center"/>
    </xf>
    <xf numFmtId="0" fontId="40" fillId="0" borderId="0" xfId="0" applyFont="1" applyBorder="1" applyAlignment="1">
      <alignment horizontal="center"/>
    </xf>
    <xf numFmtId="0" fontId="41" fillId="0" borderId="0" xfId="0" applyFont="1" applyBorder="1" applyAlignment="1">
      <alignment vertical="top" wrapText="1"/>
    </xf>
    <xf numFmtId="0" fontId="42" fillId="0" borderId="0" xfId="0" applyFont="1" applyAlignment="1">
      <alignment vertical="center" wrapText="1"/>
    </xf>
    <xf numFmtId="0" fontId="41" fillId="0" borderId="0" xfId="0" applyFont="1" applyAlignment="1">
      <alignment vertical="center" wrapText="1"/>
    </xf>
    <xf numFmtId="0" fontId="43" fillId="0" borderId="0" xfId="0" applyFont="1" applyAlignment="1">
      <alignment vertical="center" wrapText="1"/>
    </xf>
    <xf numFmtId="0" fontId="41" fillId="0" borderId="0" xfId="0" applyFont="1" applyAlignment="1">
      <alignment vertical="top" wrapText="1"/>
    </xf>
    <xf numFmtId="0" fontId="42" fillId="0" borderId="0" xfId="0" applyFont="1" applyAlignment="1">
      <alignment horizontal="center" vertical="center" wrapText="1"/>
    </xf>
    <xf numFmtId="0" fontId="44" fillId="0" borderId="0" xfId="0" applyFont="1" applyBorder="1" applyAlignment="1">
      <alignment horizontal="left"/>
    </xf>
    <xf numFmtId="0" fontId="42" fillId="0" borderId="0" xfId="0" applyFont="1" applyBorder="1" applyAlignment="1">
      <alignment vertical="top" wrapText="1"/>
    </xf>
    <xf numFmtId="0" fontId="44" fillId="0" borderId="0" xfId="0" applyFont="1" applyAlignment="1"/>
    <xf numFmtId="0" fontId="45" fillId="0" borderId="0" xfId="0" applyFont="1"/>
    <xf numFmtId="0" fontId="42" fillId="0" borderId="0" xfId="0" applyFont="1" applyAlignment="1">
      <alignment vertical="top" wrapText="1"/>
    </xf>
    <xf numFmtId="0" fontId="46" fillId="0" borderId="0" xfId="0" applyFont="1" applyAlignment="1">
      <alignment horizontal="center" vertical="center" wrapText="1"/>
    </xf>
    <xf numFmtId="0" fontId="41" fillId="0" borderId="0" xfId="0" applyFont="1" applyFill="1" applyBorder="1" applyAlignment="1">
      <alignment horizontal="center" vertical="top" wrapText="1"/>
    </xf>
    <xf numFmtId="0" fontId="40" fillId="0" borderId="0" xfId="0" applyFont="1" applyFill="1" applyAlignment="1">
      <alignment horizontal="center" vertical="top" wrapText="1"/>
    </xf>
    <xf numFmtId="0" fontId="46" fillId="0" borderId="0" xfId="0" applyFont="1" applyAlignment="1">
      <alignment vertical="center" wrapText="1"/>
    </xf>
    <xf numFmtId="0" fontId="47" fillId="0" borderId="0" xfId="0" applyFont="1" applyAlignment="1">
      <alignment vertical="center"/>
    </xf>
    <xf numFmtId="0" fontId="40" fillId="0" borderId="0" xfId="0" applyFont="1" applyFill="1" applyBorder="1" applyAlignment="1">
      <alignment horizontal="left" vertical="top"/>
    </xf>
    <xf numFmtId="0" fontId="41" fillId="0" borderId="0" xfId="0" applyFont="1" applyFill="1" applyAlignment="1">
      <alignment horizontal="left" vertical="top"/>
    </xf>
    <xf numFmtId="0" fontId="41" fillId="0" borderId="0" xfId="0" applyFont="1"/>
    <xf numFmtId="0" fontId="48" fillId="0" borderId="0" xfId="0" applyFont="1" applyAlignment="1">
      <alignment vertical="center" wrapText="1"/>
    </xf>
    <xf numFmtId="0" fontId="41" fillId="0" borderId="0" xfId="0" applyFont="1" applyFill="1" applyAlignment="1">
      <alignment horizontal="center" vertical="top" wrapText="1"/>
    </xf>
    <xf numFmtId="0" fontId="42" fillId="0" borderId="0" xfId="0" applyFont="1" applyBorder="1" applyAlignment="1">
      <alignment vertical="center" wrapText="1"/>
    </xf>
    <xf numFmtId="0" fontId="40" fillId="0" borderId="0" xfId="0" applyFont="1" applyFill="1" applyBorder="1" applyAlignment="1">
      <alignment horizontal="center"/>
    </xf>
    <xf numFmtId="0" fontId="46" fillId="0" borderId="0" xfId="0" applyFont="1" applyBorder="1" applyAlignment="1">
      <alignment vertical="center" wrapText="1"/>
    </xf>
    <xf numFmtId="0" fontId="49" fillId="0" borderId="0" xfId="0" applyFont="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Alignment="1">
      <alignment vertical="center" wrapText="1"/>
    </xf>
    <xf numFmtId="0" fontId="41" fillId="0" borderId="0" xfId="0" applyFont="1" applyFill="1" applyAlignment="1">
      <alignment vertical="center" wrapText="1"/>
    </xf>
    <xf numFmtId="0" fontId="49" fillId="0" borderId="0" xfId="0" applyFont="1" applyAlignment="1">
      <alignment horizontal="center" vertical="top" wrapText="1"/>
    </xf>
    <xf numFmtId="0" fontId="42" fillId="0" borderId="0" xfId="0" applyFont="1" applyAlignment="1">
      <alignment horizontal="center" vertical="top" wrapText="1"/>
    </xf>
    <xf numFmtId="0" fontId="43" fillId="0" borderId="0" xfId="0" applyFont="1" applyAlignment="1">
      <alignment vertical="top" wrapText="1"/>
    </xf>
    <xf numFmtId="0" fontId="50" fillId="0" borderId="0" xfId="0" applyFont="1" applyAlignment="1">
      <alignment vertical="top" wrapText="1"/>
    </xf>
    <xf numFmtId="0" fontId="46" fillId="0" borderId="0" xfId="0" applyFont="1" applyAlignment="1">
      <alignment horizontal="center" vertical="top" wrapText="1"/>
    </xf>
    <xf numFmtId="0" fontId="42" fillId="0" borderId="0" xfId="5" applyFont="1" applyFill="1" applyBorder="1" applyAlignment="1">
      <alignment vertical="top" wrapText="1"/>
    </xf>
    <xf numFmtId="0" fontId="51" fillId="0" borderId="0" xfId="0" applyFont="1" applyAlignment="1">
      <alignment vertical="top" wrapText="1"/>
    </xf>
    <xf numFmtId="0" fontId="42" fillId="0" borderId="0" xfId="0" applyFont="1" applyFill="1" applyBorder="1" applyAlignment="1">
      <alignment vertical="top" wrapText="1"/>
    </xf>
    <xf numFmtId="0" fontId="46" fillId="0" borderId="0" xfId="0" applyFont="1" applyFill="1" applyBorder="1" applyAlignment="1">
      <alignment vertical="top" wrapText="1"/>
    </xf>
    <xf numFmtId="0" fontId="46" fillId="0" borderId="0" xfId="0" applyFont="1" applyFill="1" applyAlignment="1">
      <alignment vertical="top" wrapText="1"/>
    </xf>
    <xf numFmtId="0" fontId="42" fillId="0" borderId="0" xfId="0" applyFont="1" applyFill="1" applyAlignment="1">
      <alignment vertical="top" wrapText="1"/>
    </xf>
    <xf numFmtId="0" fontId="42" fillId="0" borderId="0" xfId="0" applyFont="1" applyFill="1" applyAlignment="1">
      <alignment horizontal="center" vertical="top" wrapText="1"/>
    </xf>
    <xf numFmtId="0" fontId="41" fillId="0" borderId="0" xfId="0" applyFont="1" applyFill="1" applyAlignment="1">
      <alignment vertical="top" wrapText="1"/>
    </xf>
    <xf numFmtId="0" fontId="43" fillId="0" borderId="0" xfId="0" applyFont="1" applyFill="1" applyAlignment="1">
      <alignment vertical="top" wrapText="1"/>
    </xf>
    <xf numFmtId="0" fontId="42" fillId="0" borderId="0" xfId="4" applyFont="1" applyFill="1" applyBorder="1" applyAlignment="1">
      <alignment horizontal="left" vertical="top" wrapText="1"/>
    </xf>
    <xf numFmtId="0" fontId="51" fillId="0" borderId="0" xfId="0" applyFont="1" applyFill="1" applyAlignment="1">
      <alignment vertical="top" wrapText="1"/>
    </xf>
    <xf numFmtId="0" fontId="42" fillId="0" borderId="0" xfId="0" applyFont="1" applyFill="1" applyBorder="1" applyAlignment="1">
      <alignment horizontal="left" vertical="top" wrapText="1"/>
    </xf>
    <xf numFmtId="0" fontId="46" fillId="0" borderId="0" xfId="0" applyFont="1" applyBorder="1" applyAlignment="1">
      <alignment vertical="top" wrapText="1"/>
    </xf>
    <xf numFmtId="0" fontId="51" fillId="0" borderId="0" xfId="0" applyFont="1" applyBorder="1" applyAlignment="1">
      <alignment vertical="top" wrapText="1"/>
    </xf>
    <xf numFmtId="0" fontId="49" fillId="0" borderId="0" xfId="0" applyFont="1" applyFill="1" applyAlignment="1" applyProtection="1">
      <alignment horizontal="center" vertical="top" wrapText="1"/>
    </xf>
    <xf numFmtId="0" fontId="46" fillId="0" borderId="0" xfId="0" applyFont="1" applyFill="1" applyBorder="1" applyAlignment="1">
      <alignment horizontal="left" vertical="top" wrapText="1"/>
    </xf>
    <xf numFmtId="0" fontId="51" fillId="0" borderId="0" xfId="0" applyFont="1" applyAlignment="1">
      <alignment horizontal="left" vertical="top" wrapText="1"/>
    </xf>
    <xf numFmtId="0" fontId="42" fillId="0" borderId="0" xfId="4" applyFont="1" applyAlignment="1">
      <alignment horizontal="left" vertical="top" wrapText="1"/>
    </xf>
    <xf numFmtId="43" fontId="41" fillId="0" borderId="0" xfId="0" applyNumberFormat="1" applyFont="1" applyAlignment="1">
      <alignment vertical="top" wrapText="1"/>
    </xf>
    <xf numFmtId="0" fontId="42" fillId="0" borderId="0" xfId="4" applyFont="1" applyBorder="1" applyAlignment="1">
      <alignment horizontal="left" vertical="top" wrapText="1"/>
    </xf>
    <xf numFmtId="0" fontId="41" fillId="0" borderId="0" xfId="0" applyFont="1" applyAlignment="1">
      <alignment horizontal="justify"/>
    </xf>
    <xf numFmtId="0" fontId="42" fillId="0" borderId="0" xfId="4" applyFont="1" applyFill="1" applyAlignment="1">
      <alignment horizontal="left" vertical="top" wrapText="1"/>
    </xf>
    <xf numFmtId="0" fontId="42" fillId="0" borderId="0" xfId="4" applyFont="1" applyFill="1" applyBorder="1" applyAlignment="1">
      <alignment vertical="top" wrapText="1"/>
    </xf>
    <xf numFmtId="39" fontId="46" fillId="0" borderId="0" xfId="1" applyNumberFormat="1" applyFont="1" applyAlignment="1" applyProtection="1">
      <alignment horizontal="center" vertical="top" wrapText="1"/>
    </xf>
    <xf numFmtId="37" fontId="46" fillId="0" borderId="0" xfId="1" applyNumberFormat="1" applyFont="1" applyAlignment="1" applyProtection="1">
      <alignment horizontal="center" vertical="top" wrapText="1"/>
    </xf>
    <xf numFmtId="10" fontId="46" fillId="0" borderId="0" xfId="1" applyNumberFormat="1" applyFont="1" applyAlignment="1" applyProtection="1">
      <alignment horizontal="center" vertical="top" wrapText="1"/>
    </xf>
    <xf numFmtId="0" fontId="43" fillId="0" borderId="0" xfId="0" applyFont="1" applyFill="1" applyAlignment="1">
      <alignment vertical="center" wrapText="1"/>
    </xf>
    <xf numFmtId="43" fontId="46" fillId="0" borderId="0" xfId="1" applyFont="1" applyAlignment="1" applyProtection="1">
      <alignment horizontal="center" vertical="top" wrapText="1"/>
    </xf>
    <xf numFmtId="0" fontId="52" fillId="0" borderId="0" xfId="0" applyFont="1" applyAlignment="1">
      <alignment horizontal="center" vertical="center" wrapText="1"/>
    </xf>
    <xf numFmtId="0" fontId="42" fillId="0" borderId="0" xfId="5" applyFont="1"/>
    <xf numFmtId="0" fontId="42" fillId="4" borderId="20" xfId="5" applyFont="1" applyFill="1" applyBorder="1"/>
    <xf numFmtId="0" fontId="42" fillId="4" borderId="14" xfId="5" applyFont="1" applyFill="1" applyBorder="1"/>
    <xf numFmtId="0" fontId="42" fillId="4" borderId="21" xfId="5" applyFont="1" applyFill="1" applyBorder="1"/>
    <xf numFmtId="0" fontId="53" fillId="0" borderId="0" xfId="5" applyFont="1" applyBorder="1" applyAlignment="1">
      <alignment vertical="center"/>
    </xf>
    <xf numFmtId="0" fontId="54" fillId="0" borderId="0" xfId="5" applyFont="1" applyBorder="1" applyAlignment="1">
      <alignment vertical="center"/>
    </xf>
    <xf numFmtId="0" fontId="42" fillId="4" borderId="22" xfId="5" applyFont="1" applyFill="1" applyBorder="1"/>
    <xf numFmtId="0" fontId="42" fillId="4" borderId="23" xfId="5" applyFont="1" applyFill="1" applyBorder="1"/>
    <xf numFmtId="0" fontId="54" fillId="0" borderId="0" xfId="5" applyFont="1" applyBorder="1" applyAlignment="1">
      <alignment horizontal="center" vertical="center"/>
    </xf>
    <xf numFmtId="0" fontId="54" fillId="4" borderId="22" xfId="5" applyFont="1" applyFill="1" applyBorder="1" applyAlignment="1">
      <alignment horizontal="center" vertical="center"/>
    </xf>
    <xf numFmtId="0" fontId="54" fillId="4" borderId="23" xfId="5" applyFont="1" applyFill="1" applyBorder="1" applyAlignment="1">
      <alignment horizontal="center" vertical="center"/>
    </xf>
    <xf numFmtId="0" fontId="55" fillId="4" borderId="17" xfId="5" applyFont="1" applyFill="1" applyBorder="1" applyAlignment="1">
      <alignment horizontal="center" vertical="center" wrapText="1"/>
    </xf>
    <xf numFmtId="0" fontId="42" fillId="4" borderId="0" xfId="5" applyFont="1" applyFill="1" applyBorder="1"/>
    <xf numFmtId="166" fontId="56" fillId="4" borderId="0" xfId="1" applyNumberFormat="1" applyFont="1" applyFill="1" applyBorder="1" applyAlignment="1">
      <alignment horizontal="right" vertical="center" wrapText="1"/>
    </xf>
    <xf numFmtId="166" fontId="56" fillId="4" borderId="16" xfId="1" applyNumberFormat="1" applyFont="1" applyFill="1" applyBorder="1" applyAlignment="1">
      <alignment horizontal="right" vertical="center" wrapText="1"/>
    </xf>
    <xf numFmtId="0" fontId="42" fillId="4" borderId="24" xfId="5" applyFont="1" applyFill="1" applyBorder="1"/>
    <xf numFmtId="0" fontId="42" fillId="4" borderId="2" xfId="5" applyFont="1" applyFill="1" applyBorder="1"/>
    <xf numFmtId="0" fontId="42" fillId="4" borderId="25" xfId="5" applyFont="1" applyFill="1" applyBorder="1"/>
    <xf numFmtId="0" fontId="42" fillId="0" borderId="0" xfId="5" applyFont="1" applyAlignment="1">
      <alignment horizontal="right"/>
    </xf>
    <xf numFmtId="0" fontId="0" fillId="9" borderId="0" xfId="0" applyFill="1" applyAlignment="1">
      <alignment vertical="center" wrapText="1"/>
    </xf>
    <xf numFmtId="0" fontId="16" fillId="9" borderId="0" xfId="0" applyFont="1" applyFill="1" applyAlignment="1">
      <alignment horizontal="center" vertical="center" wrapText="1"/>
    </xf>
    <xf numFmtId="0" fontId="5" fillId="9" borderId="0" xfId="0" applyFont="1" applyFill="1" applyAlignment="1">
      <alignment vertical="center" wrapText="1"/>
    </xf>
    <xf numFmtId="0" fontId="0" fillId="9" borderId="0" xfId="0" applyFill="1" applyAlignment="1">
      <alignment horizontal="center" vertical="center" wrapText="1"/>
    </xf>
    <xf numFmtId="0" fontId="10" fillId="10" borderId="0" xfId="0" applyFont="1" applyFill="1" applyAlignment="1">
      <alignment horizontal="right" vertical="center" wrapText="1"/>
    </xf>
    <xf numFmtId="0" fontId="10" fillId="10" borderId="0" xfId="0" applyFont="1" applyFill="1" applyAlignment="1">
      <alignment horizontal="center" vertical="center" wrapText="1"/>
    </xf>
    <xf numFmtId="0" fontId="42" fillId="6" borderId="0" xfId="0" applyFont="1" applyFill="1" applyAlignment="1">
      <alignment vertical="top"/>
    </xf>
    <xf numFmtId="0" fontId="42" fillId="6" borderId="0" xfId="0" applyFont="1" applyFill="1" applyAlignment="1">
      <alignment horizontal="left" vertical="top"/>
    </xf>
    <xf numFmtId="0" fontId="42" fillId="0" borderId="0" xfId="0" applyFont="1" applyAlignment="1">
      <alignment vertical="top"/>
    </xf>
    <xf numFmtId="0" fontId="42" fillId="6" borderId="26" xfId="0" applyFont="1" applyFill="1" applyBorder="1" applyAlignment="1">
      <alignment vertical="top"/>
    </xf>
    <xf numFmtId="0" fontId="42" fillId="6" borderId="15" xfId="0" applyFont="1" applyFill="1" applyBorder="1" applyAlignment="1">
      <alignment vertical="top"/>
    </xf>
    <xf numFmtId="0" fontId="42" fillId="6" borderId="15" xfId="0" applyFont="1" applyFill="1" applyBorder="1" applyAlignment="1">
      <alignment horizontal="left" vertical="top"/>
    </xf>
    <xf numFmtId="0" fontId="42" fillId="6" borderId="27" xfId="0" applyFont="1" applyFill="1" applyBorder="1" applyAlignment="1">
      <alignment vertical="top"/>
    </xf>
    <xf numFmtId="0" fontId="42" fillId="6" borderId="6" xfId="0" applyFont="1" applyFill="1" applyBorder="1" applyAlignment="1">
      <alignment vertical="top"/>
    </xf>
    <xf numFmtId="0" fontId="42" fillId="6" borderId="7" xfId="0" applyFont="1" applyFill="1" applyBorder="1" applyAlignment="1">
      <alignment vertical="top"/>
    </xf>
    <xf numFmtId="0" fontId="42" fillId="6" borderId="0" xfId="0" applyFont="1" applyFill="1" applyBorder="1" applyAlignment="1">
      <alignment vertical="top"/>
    </xf>
    <xf numFmtId="0" fontId="42" fillId="6" borderId="0" xfId="0" applyFont="1" applyFill="1" applyAlignment="1">
      <alignment horizontal="justify" vertical="top" wrapText="1"/>
    </xf>
    <xf numFmtId="0" fontId="42" fillId="6" borderId="6" xfId="0" applyFont="1" applyFill="1" applyBorder="1" applyAlignment="1">
      <alignment horizontal="justify" vertical="top" wrapText="1"/>
    </xf>
    <xf numFmtId="0" fontId="42" fillId="6" borderId="7" xfId="0" applyFont="1" applyFill="1" applyBorder="1" applyAlignment="1">
      <alignment horizontal="justify" vertical="top" wrapText="1"/>
    </xf>
    <xf numFmtId="0" fontId="50" fillId="6" borderId="0" xfId="0" applyFont="1" applyFill="1" applyAlignment="1">
      <alignment horizontal="justify" vertical="top" wrapText="1"/>
    </xf>
    <xf numFmtId="0" fontId="50" fillId="6" borderId="6" xfId="0" applyFont="1" applyFill="1" applyBorder="1" applyAlignment="1">
      <alignment horizontal="justify" vertical="top" wrapText="1"/>
    </xf>
    <xf numFmtId="0" fontId="50" fillId="6" borderId="7" xfId="0" applyFont="1" applyFill="1" applyBorder="1" applyAlignment="1">
      <alignment horizontal="justify" vertical="top" wrapText="1"/>
    </xf>
    <xf numFmtId="0" fontId="42" fillId="6" borderId="0" xfId="0" applyFont="1" applyFill="1" applyAlignment="1">
      <alignment horizontal="justify" vertical="top"/>
    </xf>
    <xf numFmtId="0" fontId="42" fillId="6" borderId="6" xfId="0" applyFont="1" applyFill="1" applyBorder="1" applyAlignment="1">
      <alignment horizontal="justify" vertical="top"/>
    </xf>
    <xf numFmtId="0" fontId="42" fillId="6" borderId="7" xfId="0" applyFont="1" applyFill="1" applyBorder="1" applyAlignment="1">
      <alignment horizontal="justify" vertical="top"/>
    </xf>
    <xf numFmtId="0" fontId="42" fillId="6" borderId="8" xfId="0" applyFont="1" applyFill="1" applyBorder="1" applyAlignment="1">
      <alignment vertical="top"/>
    </xf>
    <xf numFmtId="0" fontId="42" fillId="6" borderId="9" xfId="0" applyFont="1" applyFill="1" applyBorder="1" applyAlignment="1">
      <alignment vertical="top"/>
    </xf>
    <xf numFmtId="0" fontId="42" fillId="6" borderId="9" xfId="0" applyFont="1" applyFill="1" applyBorder="1" applyAlignment="1">
      <alignment horizontal="left" vertical="top"/>
    </xf>
    <xf numFmtId="0" fontId="42" fillId="6" borderId="10" xfId="0" applyFont="1" applyFill="1" applyBorder="1" applyAlignment="1">
      <alignment vertical="top"/>
    </xf>
    <xf numFmtId="0" fontId="42" fillId="0" borderId="0" xfId="0" applyFont="1" applyAlignment="1">
      <alignment horizontal="left" vertical="top"/>
    </xf>
    <xf numFmtId="0" fontId="49" fillId="11" borderId="0" xfId="0" applyFont="1" applyFill="1" applyAlignment="1">
      <alignment horizontal="center" vertical="top" wrapText="1"/>
    </xf>
    <xf numFmtId="0" fontId="49" fillId="11" borderId="0" xfId="0" applyFont="1" applyFill="1" applyBorder="1" applyAlignment="1">
      <alignment vertical="top" wrapText="1"/>
    </xf>
    <xf numFmtId="0" fontId="42" fillId="0" borderId="0" xfId="0" applyFont="1" applyAlignment="1">
      <alignment wrapText="1"/>
    </xf>
    <xf numFmtId="0" fontId="42" fillId="12" borderId="0" xfId="0" applyFont="1" applyFill="1" applyAlignment="1">
      <alignment vertical="top" wrapText="1"/>
    </xf>
    <xf numFmtId="0" fontId="51" fillId="12" borderId="0" xfId="0" applyFont="1" applyFill="1" applyAlignment="1">
      <alignment vertical="top" wrapText="1"/>
    </xf>
    <xf numFmtId="0" fontId="46" fillId="0" borderId="0" xfId="0" applyFont="1" applyAlignment="1" applyProtection="1">
      <alignment vertical="top" wrapText="1"/>
    </xf>
    <xf numFmtId="0" fontId="42" fillId="0" borderId="0" xfId="4" applyFont="1" applyAlignment="1" applyProtection="1">
      <alignment horizontal="left" vertical="top" wrapText="1"/>
    </xf>
    <xf numFmtId="0" fontId="12" fillId="0" borderId="0" xfId="0" applyFont="1" applyAlignment="1" applyProtection="1">
      <alignment vertical="center" wrapText="1"/>
    </xf>
    <xf numFmtId="0" fontId="49" fillId="0" borderId="0" xfId="0" applyFont="1" applyFill="1" applyAlignment="1">
      <alignment horizontal="center" vertical="top" wrapText="1"/>
    </xf>
    <xf numFmtId="0" fontId="46" fillId="0" borderId="0" xfId="0" applyFont="1" applyAlignment="1">
      <alignment vertical="top" wrapText="1"/>
    </xf>
    <xf numFmtId="0" fontId="18" fillId="4" borderId="0" xfId="6"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57" fillId="6" borderId="0" xfId="0" applyFont="1" applyFill="1" applyBorder="1" applyAlignment="1">
      <alignment horizontal="center" vertical="top"/>
    </xf>
    <xf numFmtId="0" fontId="42" fillId="6" borderId="0" xfId="0" applyFont="1" applyFill="1" applyBorder="1" applyAlignment="1">
      <alignment horizontal="left" vertical="top" wrapText="1"/>
    </xf>
    <xf numFmtId="0" fontId="42" fillId="6" borderId="0" xfId="0" applyFont="1" applyFill="1" applyBorder="1" applyAlignment="1">
      <alignment horizontal="left" vertical="top"/>
    </xf>
    <xf numFmtId="0" fontId="42" fillId="6" borderId="6" xfId="0" applyFont="1" applyFill="1" applyBorder="1" applyAlignment="1">
      <alignment horizontal="left" vertical="top"/>
    </xf>
    <xf numFmtId="0" fontId="42" fillId="13" borderId="0" xfId="0" applyFont="1" applyFill="1" applyBorder="1" applyAlignment="1">
      <alignment horizontal="left" vertical="top"/>
    </xf>
    <xf numFmtId="0" fontId="42" fillId="6" borderId="7" xfId="0" applyFont="1" applyFill="1" applyBorder="1" applyAlignment="1">
      <alignment horizontal="left" vertical="top"/>
    </xf>
    <xf numFmtId="0" fontId="42" fillId="13" borderId="0" xfId="0" applyFont="1" applyFill="1" applyBorder="1" applyAlignment="1">
      <alignment horizontal="left" vertical="top" wrapText="1"/>
    </xf>
    <xf numFmtId="0" fontId="42" fillId="13" borderId="0" xfId="0" applyNumberFormat="1" applyFont="1" applyFill="1" applyBorder="1" applyAlignment="1">
      <alignment horizontal="left" vertical="top" wrapText="1"/>
    </xf>
    <xf numFmtId="0" fontId="42" fillId="13" borderId="0" xfId="0" applyFont="1" applyFill="1" applyBorder="1" applyAlignment="1">
      <alignment horizontal="left" vertical="top"/>
    </xf>
    <xf numFmtId="0" fontId="42" fillId="13" borderId="0" xfId="0" applyFont="1" applyFill="1" applyBorder="1" applyAlignment="1">
      <alignment horizontal="left" vertical="top" wrapText="1"/>
    </xf>
    <xf numFmtId="0" fontId="57" fillId="6" borderId="0" xfId="0" applyFont="1" applyFill="1" applyBorder="1" applyAlignment="1">
      <alignment vertical="top"/>
    </xf>
    <xf numFmtId="0" fontId="42" fillId="6" borderId="0" xfId="0" applyFont="1" applyFill="1" applyAlignment="1">
      <alignment horizontal="right" vertical="top"/>
    </xf>
    <xf numFmtId="0" fontId="42" fillId="6" borderId="15" xfId="0" applyFont="1" applyFill="1" applyBorder="1" applyAlignment="1">
      <alignment horizontal="right" vertical="top"/>
    </xf>
    <xf numFmtId="0" fontId="42" fillId="6" borderId="0" xfId="0" applyFont="1" applyFill="1" applyBorder="1" applyAlignment="1">
      <alignment horizontal="right" vertical="top"/>
    </xf>
    <xf numFmtId="0" fontId="57" fillId="6" borderId="0" xfId="0" applyFont="1" applyFill="1" applyBorder="1" applyAlignment="1">
      <alignment horizontal="right" vertical="top"/>
    </xf>
    <xf numFmtId="0" fontId="50" fillId="13" borderId="0" xfId="0" applyFont="1" applyFill="1" applyAlignment="1">
      <alignment horizontal="right" vertical="top"/>
    </xf>
    <xf numFmtId="0" fontId="50" fillId="13" borderId="0" xfId="0" applyFont="1" applyFill="1" applyAlignment="1">
      <alignment horizontal="right" vertical="top" wrapText="1"/>
    </xf>
    <xf numFmtId="0" fontId="42" fillId="13" borderId="0" xfId="0" applyFont="1" applyFill="1" applyAlignment="1">
      <alignment horizontal="right" vertical="top"/>
    </xf>
    <xf numFmtId="0" fontId="42" fillId="13" borderId="0" xfId="0" applyFont="1" applyFill="1" applyBorder="1" applyAlignment="1">
      <alignment horizontal="right" vertical="top"/>
    </xf>
    <xf numFmtId="0" fontId="42" fillId="6" borderId="9" xfId="0" applyFont="1" applyFill="1" applyBorder="1" applyAlignment="1">
      <alignment horizontal="right" vertical="top"/>
    </xf>
    <xf numFmtId="0" fontId="42" fillId="0" borderId="0" xfId="0" applyFont="1" applyAlignment="1">
      <alignment horizontal="right" vertical="top"/>
    </xf>
    <xf numFmtId="0" fontId="50" fillId="13" borderId="0" xfId="0" applyFont="1" applyFill="1" applyBorder="1" applyAlignment="1">
      <alignment horizontal="right" vertical="top"/>
    </xf>
    <xf numFmtId="0" fontId="50" fillId="13" borderId="0" xfId="0" applyFont="1" applyFill="1" applyBorder="1" applyAlignment="1">
      <alignment horizontal="right" vertical="top" wrapText="1"/>
    </xf>
    <xf numFmtId="0" fontId="42" fillId="13" borderId="14" xfId="0" applyFont="1" applyFill="1" applyBorder="1" applyAlignment="1">
      <alignment horizontal="right" vertical="top"/>
    </xf>
    <xf numFmtId="0" fontId="42" fillId="13" borderId="0" xfId="0" applyFont="1" applyFill="1" applyAlignment="1">
      <alignment horizontal="left" vertical="top"/>
    </xf>
    <xf numFmtId="0" fontId="42" fillId="13" borderId="0" xfId="0" quotePrefix="1" applyNumberFormat="1" applyFont="1" applyFill="1" applyBorder="1" applyAlignment="1">
      <alignment horizontal="left" vertical="top" wrapText="1"/>
    </xf>
    <xf numFmtId="0" fontId="58" fillId="13" borderId="14" xfId="0" applyFont="1" applyFill="1" applyBorder="1" applyAlignment="1">
      <alignment horizontal="right" vertical="top" wrapText="1"/>
    </xf>
    <xf numFmtId="0" fontId="59" fillId="13" borderId="14" xfId="0" applyFont="1" applyFill="1" applyBorder="1" applyAlignment="1">
      <alignment horizontal="right" vertical="top"/>
    </xf>
    <xf numFmtId="0" fontId="60" fillId="13" borderId="14" xfId="0" applyFont="1" applyFill="1" applyBorder="1" applyAlignment="1">
      <alignment horizontal="right" vertical="top"/>
    </xf>
    <xf numFmtId="0" fontId="42" fillId="13" borderId="14" xfId="0" applyFont="1" applyFill="1" applyBorder="1" applyAlignment="1">
      <alignment horizontal="left" vertical="top"/>
    </xf>
    <xf numFmtId="0" fontId="50" fillId="13" borderId="0" xfId="0" applyFont="1" applyFill="1" applyBorder="1" applyAlignment="1">
      <alignment horizontal="left" vertical="top"/>
    </xf>
    <xf numFmtId="0" fontId="42" fillId="13" borderId="0" xfId="0" applyFont="1" applyFill="1" applyAlignment="1">
      <alignment vertical="top"/>
    </xf>
    <xf numFmtId="0" fontId="49" fillId="14" borderId="0" xfId="0" applyFont="1" applyFill="1" applyAlignment="1">
      <alignment horizontal="center" vertical="top" wrapText="1"/>
    </xf>
    <xf numFmtId="0" fontId="49" fillId="14" borderId="0" xfId="0" applyFont="1" applyFill="1" applyBorder="1" applyAlignment="1">
      <alignment vertical="top" wrapText="1"/>
    </xf>
    <xf numFmtId="0" fontId="42" fillId="14" borderId="0" xfId="0" applyFont="1" applyFill="1" applyBorder="1" applyAlignment="1">
      <alignment vertical="top" wrapText="1"/>
    </xf>
    <xf numFmtId="0" fontId="42" fillId="14" borderId="0" xfId="0" applyFont="1" applyFill="1" applyAlignment="1">
      <alignment vertical="top" wrapText="1"/>
    </xf>
    <xf numFmtId="0" fontId="46" fillId="14" borderId="0" xfId="0" applyFont="1" applyFill="1" applyAlignment="1">
      <alignment vertical="top" wrapText="1"/>
    </xf>
    <xf numFmtId="0" fontId="42" fillId="14" borderId="0" xfId="0" applyFont="1" applyFill="1" applyBorder="1" applyAlignment="1">
      <alignment vertical="center" wrapText="1"/>
    </xf>
    <xf numFmtId="0" fontId="42" fillId="14" borderId="20" xfId="5" applyFont="1" applyFill="1" applyBorder="1"/>
    <xf numFmtId="0" fontId="42" fillId="14" borderId="14" xfId="5" applyFont="1" applyFill="1" applyBorder="1"/>
    <xf numFmtId="0" fontId="42" fillId="14" borderId="14" xfId="5" applyFont="1" applyFill="1" applyBorder="1" applyAlignment="1">
      <alignment horizontal="right"/>
    </xf>
    <xf numFmtId="0" fontId="42" fillId="14" borderId="21" xfId="5" applyFont="1" applyFill="1" applyBorder="1"/>
    <xf numFmtId="0" fontId="42" fillId="14" borderId="22" xfId="5" applyFont="1" applyFill="1" applyBorder="1"/>
    <xf numFmtId="0" fontId="42" fillId="14" borderId="23" xfId="5" applyFont="1" applyFill="1" applyBorder="1"/>
    <xf numFmtId="0" fontId="54" fillId="14" borderId="22" xfId="5" applyFont="1" applyFill="1" applyBorder="1" applyAlignment="1">
      <alignment horizontal="center" vertical="center"/>
    </xf>
    <xf numFmtId="0" fontId="54" fillId="14" borderId="0" xfId="5" applyFont="1" applyFill="1" applyBorder="1" applyAlignment="1">
      <alignment horizontal="center" vertical="center"/>
    </xf>
    <xf numFmtId="0" fontId="54" fillId="14" borderId="0" xfId="5" applyFont="1" applyFill="1" applyBorder="1" applyAlignment="1">
      <alignment horizontal="right" vertical="center"/>
    </xf>
    <xf numFmtId="0" fontId="54" fillId="14" borderId="23" xfId="5" applyFont="1" applyFill="1" applyBorder="1" applyAlignment="1">
      <alignment horizontal="center" vertical="center"/>
    </xf>
    <xf numFmtId="0" fontId="56" fillId="14" borderId="0" xfId="0" applyFont="1" applyFill="1" applyBorder="1" applyAlignment="1">
      <alignment vertical="center" wrapText="1"/>
    </xf>
    <xf numFmtId="166" fontId="56" fillId="14" borderId="0" xfId="1" applyNumberFormat="1" applyFont="1" applyFill="1" applyBorder="1" applyAlignment="1">
      <alignment horizontal="right" vertical="center" wrapText="1"/>
    </xf>
    <xf numFmtId="0" fontId="52" fillId="14" borderId="0" xfId="0" applyFont="1" applyFill="1" applyBorder="1" applyAlignment="1">
      <alignment horizontal="center" vertical="center" wrapText="1"/>
    </xf>
    <xf numFmtId="166" fontId="56" fillId="14" borderId="16" xfId="1" applyNumberFormat="1" applyFont="1" applyFill="1" applyBorder="1" applyAlignment="1">
      <alignment horizontal="right" vertical="center" wrapText="1"/>
    </xf>
    <xf numFmtId="0" fontId="42" fillId="14" borderId="24" xfId="5" applyFont="1" applyFill="1" applyBorder="1"/>
    <xf numFmtId="0" fontId="56" fillId="14" borderId="2" xfId="0" applyFont="1" applyFill="1" applyBorder="1" applyAlignment="1">
      <alignment vertical="center" wrapText="1"/>
    </xf>
    <xf numFmtId="166" fontId="56" fillId="14" borderId="2" xfId="1" applyNumberFormat="1" applyFont="1" applyFill="1" applyBorder="1" applyAlignment="1">
      <alignment horizontal="right" vertical="center" wrapText="1"/>
    </xf>
    <xf numFmtId="0" fontId="42" fillId="14" borderId="25" xfId="5" applyFont="1" applyFill="1" applyBorder="1"/>
    <xf numFmtId="0" fontId="50" fillId="0" borderId="0" xfId="0" applyFont="1" applyFill="1" applyAlignment="1">
      <alignment horizontal="center" vertical="top" wrapText="1"/>
    </xf>
    <xf numFmtId="0" fontId="50" fillId="0" borderId="0" xfId="0" applyFont="1" applyFill="1" applyAlignment="1" applyProtection="1">
      <alignment horizontal="center" vertical="top" wrapText="1"/>
    </xf>
    <xf numFmtId="0" fontId="63" fillId="0" borderId="0" xfId="0" applyFont="1" applyAlignment="1">
      <alignment horizontal="center" vertical="top" wrapText="1"/>
    </xf>
    <xf numFmtId="0" fontId="63" fillId="0" borderId="0" xfId="4" applyFont="1" applyFill="1" applyBorder="1" applyAlignment="1">
      <alignment horizontal="left" vertical="top" wrapText="1"/>
    </xf>
    <xf numFmtId="0" fontId="50" fillId="14" borderId="0" xfId="0" applyFont="1" applyFill="1" applyAlignment="1">
      <alignment horizontal="center" vertical="top" wrapText="1"/>
    </xf>
    <xf numFmtId="0" fontId="50" fillId="14" borderId="0" xfId="0" applyFont="1" applyFill="1" applyBorder="1" applyAlignment="1">
      <alignment vertical="top" wrapText="1"/>
    </xf>
    <xf numFmtId="39" fontId="46" fillId="17" borderId="0" xfId="1" applyNumberFormat="1" applyFont="1" applyFill="1" applyAlignment="1" applyProtection="1">
      <alignment horizontal="center" vertical="top" wrapText="1"/>
    </xf>
    <xf numFmtId="0" fontId="42" fillId="0" borderId="0" xfId="4" applyFont="1" applyFill="1" applyBorder="1" applyAlignment="1" applyProtection="1">
      <alignment horizontal="left" vertical="top" wrapText="1"/>
    </xf>
    <xf numFmtId="0" fontId="46" fillId="0" borderId="0" xfId="0" quotePrefix="1" applyFont="1" applyAlignment="1">
      <alignment vertical="top" wrapText="1"/>
    </xf>
    <xf numFmtId="0" fontId="42" fillId="0" borderId="0" xfId="4" quotePrefix="1" applyFont="1" applyFill="1" applyBorder="1" applyAlignment="1" applyProtection="1">
      <alignment horizontal="left" vertical="top" wrapText="1"/>
    </xf>
    <xf numFmtId="0" fontId="46" fillId="0" borderId="0" xfId="0" quotePrefix="1" applyFont="1" applyAlignment="1" applyProtection="1">
      <alignment vertical="top" wrapText="1"/>
    </xf>
    <xf numFmtId="0" fontId="46" fillId="0" borderId="0" xfId="0" applyFont="1" applyFill="1" applyAlignment="1" applyProtection="1">
      <alignment vertical="top" wrapText="1"/>
    </xf>
    <xf numFmtId="39" fontId="46" fillId="0" borderId="0" xfId="1" quotePrefix="1" applyNumberFormat="1" applyFont="1" applyAlignment="1" applyProtection="1">
      <alignment horizontal="center" vertical="top" wrapText="1"/>
    </xf>
    <xf numFmtId="0" fontId="42" fillId="0" borderId="0" xfId="4" quotePrefix="1" applyFont="1" applyAlignment="1">
      <alignment horizontal="left" vertical="top" wrapText="1"/>
    </xf>
    <xf numFmtId="0" fontId="42" fillId="0" borderId="0" xfId="4" quotePrefix="1" applyFont="1" applyAlignment="1" applyProtection="1">
      <alignment horizontal="left" vertical="top" wrapText="1"/>
    </xf>
    <xf numFmtId="0" fontId="62" fillId="6" borderId="0" xfId="0" applyFont="1" applyFill="1" applyBorder="1" applyAlignment="1">
      <alignment horizontal="center" vertical="top"/>
    </xf>
    <xf numFmtId="0" fontId="42" fillId="13" borderId="0" xfId="0" applyFont="1" applyFill="1" applyBorder="1" applyAlignment="1">
      <alignment horizontal="left" vertical="top"/>
    </xf>
    <xf numFmtId="0" fontId="58" fillId="13" borderId="14" xfId="0" applyFont="1" applyFill="1" applyBorder="1" applyAlignment="1">
      <alignment horizontal="right" vertical="top" wrapText="1"/>
    </xf>
    <xf numFmtId="0" fontId="58" fillId="13" borderId="0" xfId="0" applyFont="1" applyFill="1" applyBorder="1" applyAlignment="1">
      <alignment horizontal="right" vertical="top" wrapText="1"/>
    </xf>
    <xf numFmtId="0" fontId="42" fillId="13" borderId="14" xfId="0" applyFont="1" applyFill="1" applyBorder="1" applyAlignment="1">
      <alignment horizontal="left" vertical="top" wrapText="1"/>
    </xf>
    <xf numFmtId="0" fontId="42" fillId="13" borderId="0" xfId="0" applyFont="1" applyFill="1" applyBorder="1" applyAlignment="1">
      <alignment horizontal="left" vertical="top" wrapText="1"/>
    </xf>
    <xf numFmtId="0" fontId="42" fillId="13" borderId="14" xfId="0" applyFont="1" applyFill="1" applyBorder="1" applyAlignment="1">
      <alignment horizontal="left" vertical="top"/>
    </xf>
    <xf numFmtId="0" fontId="42" fillId="13" borderId="0" xfId="0" applyNumberFormat="1" applyFont="1" applyFill="1" applyBorder="1" applyAlignment="1">
      <alignment horizontal="left" vertical="top"/>
    </xf>
    <xf numFmtId="0" fontId="61" fillId="15" borderId="20" xfId="0" applyFont="1" applyFill="1" applyBorder="1" applyAlignment="1">
      <alignment horizontal="center" vertical="top"/>
    </xf>
    <xf numFmtId="0" fontId="61" fillId="15" borderId="14" xfId="0" applyFont="1" applyFill="1" applyBorder="1" applyAlignment="1">
      <alignment horizontal="center" vertical="top"/>
    </xf>
    <xf numFmtId="0" fontId="61" fillId="15" borderId="21" xfId="0" applyFont="1" applyFill="1" applyBorder="1" applyAlignment="1">
      <alignment horizontal="center" vertical="top"/>
    </xf>
    <xf numFmtId="0" fontId="61" fillId="15" borderId="24" xfId="0" applyFont="1" applyFill="1" applyBorder="1" applyAlignment="1">
      <alignment horizontal="center" vertical="top"/>
    </xf>
    <xf numFmtId="0" fontId="61" fillId="15" borderId="2" xfId="0" applyFont="1" applyFill="1" applyBorder="1" applyAlignment="1">
      <alignment horizontal="center" vertical="top"/>
    </xf>
    <xf numFmtId="0" fontId="61" fillId="15" borderId="25" xfId="0" applyFont="1" applyFill="1" applyBorder="1" applyAlignment="1">
      <alignment horizontal="center" vertical="top"/>
    </xf>
    <xf numFmtId="0" fontId="42" fillId="6" borderId="14" xfId="0" applyFont="1" applyFill="1" applyBorder="1" applyAlignment="1">
      <alignment horizontal="left" vertical="top" wrapText="1"/>
    </xf>
    <xf numFmtId="0" fontId="42" fillId="13" borderId="0" xfId="0" applyNumberFormat="1" applyFont="1" applyFill="1" applyBorder="1" applyAlignment="1">
      <alignment horizontal="left" vertical="top" wrapText="1"/>
    </xf>
    <xf numFmtId="0" fontId="6" fillId="0" borderId="0" xfId="0" applyFont="1" applyAlignment="1">
      <alignment horizontal="center"/>
    </xf>
    <xf numFmtId="0" fontId="21" fillId="0" borderId="26"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7" xfId="0" applyFont="1" applyBorder="1" applyAlignment="1">
      <alignment horizontal="center" vertical="center" wrapText="1"/>
    </xf>
    <xf numFmtId="0" fontId="18" fillId="4" borderId="14" xfId="6" applyFont="1" applyFill="1" applyBorder="1" applyAlignment="1">
      <alignment horizontal="center" vertical="center"/>
    </xf>
    <xf numFmtId="0" fontId="18" fillId="4" borderId="0" xfId="6" applyFont="1" applyFill="1" applyBorder="1" applyAlignment="1">
      <alignment horizontal="center" vertical="center"/>
    </xf>
    <xf numFmtId="0" fontId="2" fillId="0" borderId="0" xfId="0" applyFont="1" applyAlignment="1">
      <alignment horizontal="center"/>
    </xf>
    <xf numFmtId="0" fontId="14" fillId="3" borderId="0" xfId="0" applyFont="1" applyFill="1" applyAlignment="1">
      <alignment horizontal="left"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55" fillId="16" borderId="0" xfId="5" applyFont="1" applyFill="1" applyBorder="1" applyAlignment="1">
      <alignment horizontal="center" vertical="center" wrapText="1"/>
    </xf>
    <xf numFmtId="0" fontId="55" fillId="16" borderId="0" xfId="5" applyFont="1" applyFill="1" applyBorder="1" applyAlignment="1">
      <alignment horizontal="center" vertical="center"/>
    </xf>
    <xf numFmtId="0" fontId="55" fillId="4" borderId="0" xfId="5" applyFont="1" applyFill="1" applyBorder="1" applyAlignment="1">
      <alignment horizontal="center" vertical="center"/>
    </xf>
    <xf numFmtId="0" fontId="53" fillId="14" borderId="0" xfId="5" applyFont="1" applyFill="1" applyBorder="1" applyAlignment="1">
      <alignment horizontal="center" vertical="center"/>
    </xf>
    <xf numFmtId="0" fontId="53" fillId="4" borderId="22" xfId="5" applyFont="1" applyFill="1" applyBorder="1" applyAlignment="1">
      <alignment horizontal="center"/>
    </xf>
    <xf numFmtId="0" fontId="53" fillId="4" borderId="0" xfId="5" applyFont="1" applyFill="1" applyBorder="1" applyAlignment="1">
      <alignment horizontal="center"/>
    </xf>
    <xf numFmtId="0" fontId="53" fillId="4" borderId="23" xfId="5" applyFont="1" applyFill="1" applyBorder="1" applyAlignment="1">
      <alignment horizontal="center"/>
    </xf>
    <xf numFmtId="0" fontId="54" fillId="14" borderId="0" xfId="5" applyFont="1" applyFill="1" applyBorder="1" applyAlignment="1">
      <alignment horizontal="center" vertical="center"/>
    </xf>
    <xf numFmtId="0" fontId="28" fillId="0" borderId="0" xfId="5" applyFont="1" applyBorder="1" applyAlignment="1">
      <alignment horizontal="center" vertical="center"/>
    </xf>
    <xf numFmtId="0" fontId="30" fillId="0" borderId="0" xfId="5" applyFont="1" applyBorder="1" applyAlignment="1">
      <alignment horizontal="center" vertical="center"/>
    </xf>
    <xf numFmtId="0" fontId="24" fillId="6" borderId="0" xfId="7" applyFont="1" applyFill="1" applyBorder="1" applyAlignment="1">
      <alignment horizontal="center"/>
    </xf>
  </cellXfs>
  <cellStyles count="9">
    <cellStyle name="Millares" xfId="1" builtinId="3"/>
    <cellStyle name="Millares 2" xfId="2"/>
    <cellStyle name="Millares_IGI version Final.ponderada" xfId="3"/>
    <cellStyle name="Normal" xfId="0" builtinId="0"/>
    <cellStyle name="Normal 2" xfId="4"/>
    <cellStyle name="Normal 4" xfId="5"/>
    <cellStyle name="Normal_IGI version Final.ponderada" xfId="6"/>
    <cellStyle name="Normal_IGI version_ponderada_Carlos" xfId="7"/>
    <cellStyle name="Porcentaje" xfId="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gtmetrix.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536"/>
  <sheetViews>
    <sheetView topLeftCell="A13" zoomScaleNormal="100" zoomScalePageLayoutView="125" workbookViewId="0">
      <selection activeCell="C8" sqref="C8:H8"/>
    </sheetView>
  </sheetViews>
  <sheetFormatPr baseColWidth="10" defaultColWidth="0" defaultRowHeight="12.75" zeroHeight="1" x14ac:dyDescent="0.2"/>
  <cols>
    <col min="1" max="2" width="4.28515625" style="287" customWidth="1"/>
    <col min="3" max="3" width="24.85546875" style="342" customWidth="1"/>
    <col min="4" max="4" width="1.28515625" style="342" customWidth="1"/>
    <col min="5" max="5" width="4.28515625" style="287" customWidth="1"/>
    <col min="6" max="6" width="3.85546875" style="308" customWidth="1"/>
    <col min="7" max="7" width="5.42578125" style="308" customWidth="1"/>
    <col min="8" max="8" width="91.42578125" style="287" customWidth="1"/>
    <col min="9" max="10" width="4.28515625" style="287" customWidth="1"/>
    <col min="11" max="16384" width="11.42578125" style="287" hidden="1"/>
  </cols>
  <sheetData>
    <row r="1" spans="1:10" ht="13.5" thickBot="1" x14ac:dyDescent="0.25">
      <c r="A1" s="285"/>
      <c r="B1" s="285"/>
      <c r="C1" s="333"/>
      <c r="D1" s="333"/>
      <c r="E1" s="285"/>
      <c r="F1" s="286"/>
      <c r="G1" s="286"/>
      <c r="H1" s="285"/>
      <c r="I1" s="285"/>
      <c r="J1" s="285"/>
    </row>
    <row r="2" spans="1:10" x14ac:dyDescent="0.2">
      <c r="A2" s="285"/>
      <c r="B2" s="288"/>
      <c r="C2" s="334"/>
      <c r="D2" s="334"/>
      <c r="E2" s="289"/>
      <c r="F2" s="290"/>
      <c r="G2" s="290"/>
      <c r="H2" s="289"/>
      <c r="I2" s="291"/>
      <c r="J2" s="285"/>
    </row>
    <row r="3" spans="1:10" x14ac:dyDescent="0.2">
      <c r="A3" s="285"/>
      <c r="B3" s="292"/>
      <c r="C3" s="335"/>
      <c r="D3" s="335"/>
      <c r="E3" s="332"/>
      <c r="F3" s="332"/>
      <c r="G3" s="332"/>
      <c r="H3" s="332"/>
      <c r="I3" s="293"/>
      <c r="J3" s="285"/>
    </row>
    <row r="4" spans="1:10" ht="15.75" customHeight="1" x14ac:dyDescent="0.2">
      <c r="A4" s="285"/>
      <c r="B4" s="292"/>
      <c r="C4" s="401" t="s">
        <v>847</v>
      </c>
      <c r="D4" s="402"/>
      <c r="E4" s="402"/>
      <c r="F4" s="402"/>
      <c r="G4" s="402"/>
      <c r="H4" s="403"/>
      <c r="I4" s="293"/>
      <c r="J4" s="285"/>
    </row>
    <row r="5" spans="1:10" ht="15.75" customHeight="1" x14ac:dyDescent="0.2">
      <c r="A5" s="285"/>
      <c r="B5" s="292"/>
      <c r="C5" s="404" t="s">
        <v>846</v>
      </c>
      <c r="D5" s="405"/>
      <c r="E5" s="405"/>
      <c r="F5" s="405"/>
      <c r="G5" s="405"/>
      <c r="H5" s="406"/>
      <c r="I5" s="293"/>
      <c r="J5" s="285"/>
    </row>
    <row r="6" spans="1:10" x14ac:dyDescent="0.2">
      <c r="A6" s="285"/>
      <c r="B6" s="292"/>
      <c r="C6" s="336"/>
      <c r="D6" s="336"/>
      <c r="E6" s="322"/>
      <c r="F6" s="322"/>
      <c r="G6" s="322"/>
      <c r="H6" s="322"/>
      <c r="I6" s="293"/>
      <c r="J6" s="285"/>
    </row>
    <row r="7" spans="1:10" x14ac:dyDescent="0.2">
      <c r="A7" s="285"/>
      <c r="B7" s="292"/>
      <c r="C7" s="335"/>
      <c r="D7" s="335"/>
      <c r="E7" s="294"/>
      <c r="F7" s="324"/>
      <c r="G7" s="324"/>
      <c r="H7" s="294"/>
      <c r="I7" s="293"/>
      <c r="J7" s="285"/>
    </row>
    <row r="8" spans="1:10" ht="15.75" x14ac:dyDescent="0.2">
      <c r="A8" s="285"/>
      <c r="B8" s="292"/>
      <c r="C8" s="393" t="s">
        <v>877</v>
      </c>
      <c r="D8" s="393"/>
      <c r="E8" s="393"/>
      <c r="F8" s="393"/>
      <c r="G8" s="393"/>
      <c r="H8" s="393"/>
      <c r="I8" s="293"/>
      <c r="J8" s="285"/>
    </row>
    <row r="9" spans="1:10" x14ac:dyDescent="0.2">
      <c r="A9" s="285"/>
      <c r="B9" s="292"/>
      <c r="C9" s="336"/>
      <c r="D9" s="336"/>
      <c r="E9" s="322"/>
      <c r="F9" s="322"/>
      <c r="G9" s="322"/>
      <c r="H9" s="322"/>
      <c r="I9" s="293"/>
      <c r="J9" s="285"/>
    </row>
    <row r="10" spans="1:10" x14ac:dyDescent="0.2">
      <c r="A10" s="285"/>
      <c r="B10" s="292"/>
      <c r="C10" s="340"/>
      <c r="D10" s="340"/>
      <c r="E10" s="294"/>
      <c r="F10" s="324"/>
      <c r="G10" s="324"/>
      <c r="H10" s="294"/>
      <c r="I10" s="293"/>
      <c r="J10" s="285"/>
    </row>
    <row r="11" spans="1:10" ht="44.1" customHeight="1" x14ac:dyDescent="0.2">
      <c r="A11" s="285"/>
      <c r="B11" s="292"/>
      <c r="C11" s="348" t="s">
        <v>848</v>
      </c>
      <c r="D11" s="349"/>
      <c r="E11" s="407" t="s">
        <v>876</v>
      </c>
      <c r="F11" s="407"/>
      <c r="G11" s="407"/>
      <c r="H11" s="407"/>
      <c r="I11" s="293"/>
      <c r="J11" s="285"/>
    </row>
    <row r="12" spans="1:10" x14ac:dyDescent="0.2">
      <c r="A12" s="285"/>
      <c r="B12" s="292"/>
      <c r="C12" s="338"/>
      <c r="D12" s="337"/>
      <c r="E12" s="324"/>
      <c r="F12" s="324"/>
      <c r="G12" s="324"/>
      <c r="H12" s="324"/>
      <c r="I12" s="293"/>
      <c r="J12" s="285"/>
    </row>
    <row r="13" spans="1:10" x14ac:dyDescent="0.2">
      <c r="A13" s="285"/>
      <c r="B13" s="292"/>
      <c r="C13" s="338"/>
      <c r="D13" s="337"/>
      <c r="E13" s="324"/>
      <c r="F13" s="324"/>
      <c r="G13" s="324"/>
      <c r="H13" s="324"/>
      <c r="I13" s="293"/>
      <c r="J13" s="285"/>
    </row>
    <row r="14" spans="1:10" ht="12.75" customHeight="1" x14ac:dyDescent="0.2">
      <c r="A14" s="285"/>
      <c r="B14" s="292"/>
      <c r="C14" s="348" t="s">
        <v>849</v>
      </c>
      <c r="D14" s="349"/>
      <c r="E14" s="407" t="s">
        <v>855</v>
      </c>
      <c r="F14" s="407"/>
      <c r="G14" s="407"/>
      <c r="H14" s="407"/>
      <c r="I14" s="293"/>
      <c r="J14" s="285"/>
    </row>
    <row r="15" spans="1:10" x14ac:dyDescent="0.2">
      <c r="A15" s="285"/>
      <c r="B15" s="292"/>
      <c r="C15" s="338"/>
      <c r="D15" s="343"/>
      <c r="E15" s="328"/>
      <c r="F15" s="328"/>
      <c r="G15" s="328"/>
      <c r="H15" s="328"/>
      <c r="I15" s="293"/>
      <c r="J15" s="285"/>
    </row>
    <row r="16" spans="1:10" ht="12.75" customHeight="1" x14ac:dyDescent="0.2">
      <c r="A16" s="295"/>
      <c r="B16" s="296"/>
      <c r="C16" s="338"/>
      <c r="D16" s="343"/>
      <c r="E16" s="330" t="s">
        <v>0</v>
      </c>
      <c r="F16" s="398" t="s">
        <v>856</v>
      </c>
      <c r="G16" s="398"/>
      <c r="H16" s="398"/>
      <c r="I16" s="297"/>
      <c r="J16" s="295"/>
    </row>
    <row r="17" spans="1:10" ht="12.75" customHeight="1" x14ac:dyDescent="0.2">
      <c r="A17" s="295"/>
      <c r="B17" s="296"/>
      <c r="C17" s="338"/>
      <c r="D17" s="343"/>
      <c r="E17" s="330" t="s">
        <v>2</v>
      </c>
      <c r="F17" s="398" t="s">
        <v>857</v>
      </c>
      <c r="G17" s="398"/>
      <c r="H17" s="398"/>
      <c r="I17" s="297"/>
      <c r="J17" s="295"/>
    </row>
    <row r="18" spans="1:10" x14ac:dyDescent="0.2">
      <c r="A18" s="295"/>
      <c r="B18" s="296"/>
      <c r="C18" s="338"/>
      <c r="D18" s="343"/>
      <c r="E18" s="326"/>
      <c r="F18" s="328"/>
      <c r="G18" s="328"/>
      <c r="H18" s="328"/>
      <c r="I18" s="297"/>
      <c r="J18" s="295"/>
    </row>
    <row r="19" spans="1:10" ht="26.25" customHeight="1" x14ac:dyDescent="0.2">
      <c r="A19" s="285"/>
      <c r="B19" s="292"/>
      <c r="C19" s="338"/>
      <c r="D19" s="343"/>
      <c r="E19" s="398" t="s">
        <v>875</v>
      </c>
      <c r="F19" s="398"/>
      <c r="G19" s="398"/>
      <c r="H19" s="398"/>
      <c r="I19" s="293"/>
      <c r="J19" s="285"/>
    </row>
    <row r="20" spans="1:10" x14ac:dyDescent="0.2">
      <c r="A20" s="295"/>
      <c r="B20" s="296"/>
      <c r="C20" s="338"/>
      <c r="D20" s="337"/>
      <c r="E20" s="323"/>
      <c r="F20" s="323"/>
      <c r="G20" s="323"/>
      <c r="H20" s="323"/>
      <c r="I20" s="297"/>
      <c r="J20" s="295"/>
    </row>
    <row r="21" spans="1:10" x14ac:dyDescent="0.2">
      <c r="A21" s="285"/>
      <c r="B21" s="292"/>
      <c r="C21" s="338"/>
      <c r="D21" s="337"/>
      <c r="E21" s="324"/>
      <c r="F21" s="324"/>
      <c r="G21" s="324"/>
      <c r="H21" s="324"/>
      <c r="I21" s="293"/>
      <c r="J21" s="285"/>
    </row>
    <row r="22" spans="1:10" ht="52.5" customHeight="1" x14ac:dyDescent="0.2">
      <c r="A22" s="285"/>
      <c r="B22" s="292"/>
      <c r="C22" s="348" t="s">
        <v>850</v>
      </c>
      <c r="D22" s="350"/>
      <c r="E22" s="407" t="s">
        <v>878</v>
      </c>
      <c r="F22" s="407"/>
      <c r="G22" s="407"/>
      <c r="H22" s="407"/>
      <c r="I22" s="293"/>
      <c r="J22" s="285"/>
    </row>
    <row r="23" spans="1:10" s="308" customFormat="1" x14ac:dyDescent="0.2">
      <c r="A23" s="286"/>
      <c r="B23" s="325"/>
      <c r="C23" s="338"/>
      <c r="D23" s="343"/>
      <c r="E23" s="326"/>
      <c r="F23" s="326"/>
      <c r="G23" s="326"/>
      <c r="H23" s="326"/>
      <c r="I23" s="327"/>
      <c r="J23" s="286"/>
    </row>
    <row r="24" spans="1:10" x14ac:dyDescent="0.2">
      <c r="A24" s="285"/>
      <c r="B24" s="292"/>
      <c r="C24" s="338"/>
      <c r="D24" s="343"/>
      <c r="E24" s="330" t="s">
        <v>0</v>
      </c>
      <c r="F24" s="394" t="s">
        <v>1</v>
      </c>
      <c r="G24" s="394"/>
      <c r="H24" s="394"/>
      <c r="I24" s="293"/>
      <c r="J24" s="285"/>
    </row>
    <row r="25" spans="1:10" s="308" customFormat="1" x14ac:dyDescent="0.2">
      <c r="A25" s="286"/>
      <c r="B25" s="325"/>
      <c r="C25" s="338"/>
      <c r="D25" s="343"/>
      <c r="E25" s="330" t="s">
        <v>2</v>
      </c>
      <c r="F25" s="394" t="s">
        <v>906</v>
      </c>
      <c r="G25" s="394"/>
      <c r="H25" s="394"/>
      <c r="I25" s="327"/>
      <c r="J25" s="286"/>
    </row>
    <row r="26" spans="1:10" s="308" customFormat="1" x14ac:dyDescent="0.2">
      <c r="A26" s="286"/>
      <c r="B26" s="325"/>
      <c r="C26" s="338"/>
      <c r="D26" s="343"/>
      <c r="E26" s="330" t="s">
        <v>3</v>
      </c>
      <c r="F26" s="394" t="s">
        <v>4</v>
      </c>
      <c r="G26" s="394"/>
      <c r="H26" s="394"/>
      <c r="I26" s="327"/>
      <c r="J26" s="286"/>
    </row>
    <row r="27" spans="1:10" s="308" customFormat="1" x14ac:dyDescent="0.2">
      <c r="A27" s="286"/>
      <c r="B27" s="325"/>
      <c r="C27" s="338"/>
      <c r="D27" s="343"/>
      <c r="E27" s="330" t="s">
        <v>5</v>
      </c>
      <c r="F27" s="394" t="s">
        <v>6</v>
      </c>
      <c r="G27" s="394"/>
      <c r="H27" s="394"/>
      <c r="I27" s="327"/>
      <c r="J27" s="286"/>
    </row>
    <row r="28" spans="1:10" s="308" customFormat="1" x14ac:dyDescent="0.2">
      <c r="A28" s="286"/>
      <c r="B28" s="325"/>
      <c r="C28" s="338"/>
      <c r="D28" s="343"/>
      <c r="E28" s="330" t="s">
        <v>7</v>
      </c>
      <c r="F28" s="394" t="s">
        <v>8</v>
      </c>
      <c r="G28" s="394"/>
      <c r="H28" s="394"/>
      <c r="I28" s="327"/>
      <c r="J28" s="286"/>
    </row>
    <row r="29" spans="1:10" s="308" customFormat="1" x14ac:dyDescent="0.2">
      <c r="A29" s="286"/>
      <c r="B29" s="325"/>
      <c r="C29" s="338"/>
      <c r="D29" s="343"/>
      <c r="E29" s="330" t="s">
        <v>9</v>
      </c>
      <c r="F29" s="394" t="s">
        <v>912</v>
      </c>
      <c r="G29" s="394"/>
      <c r="H29" s="394"/>
      <c r="I29" s="327"/>
      <c r="J29" s="286"/>
    </row>
    <row r="30" spans="1:10" s="308" customFormat="1" x14ac:dyDescent="0.2">
      <c r="A30" s="286"/>
      <c r="B30" s="325"/>
      <c r="C30" s="338"/>
      <c r="D30" s="343"/>
      <c r="E30" s="330" t="s">
        <v>10</v>
      </c>
      <c r="F30" s="394" t="s">
        <v>11</v>
      </c>
      <c r="G30" s="394"/>
      <c r="H30" s="394"/>
      <c r="I30" s="327"/>
      <c r="J30" s="286"/>
    </row>
    <row r="31" spans="1:10" s="308" customFormat="1" x14ac:dyDescent="0.2">
      <c r="A31" s="286"/>
      <c r="B31" s="325"/>
      <c r="C31" s="338"/>
      <c r="D31" s="343"/>
      <c r="E31" s="330" t="s">
        <v>12</v>
      </c>
      <c r="F31" s="394" t="s">
        <v>903</v>
      </c>
      <c r="G31" s="394"/>
      <c r="H31" s="394"/>
      <c r="I31" s="327"/>
      <c r="J31" s="286"/>
    </row>
    <row r="32" spans="1:10" s="308" customFormat="1" x14ac:dyDescent="0.2">
      <c r="A32" s="286"/>
      <c r="B32" s="325"/>
      <c r="C32" s="338"/>
      <c r="D32" s="343"/>
      <c r="E32" s="330" t="s">
        <v>13</v>
      </c>
      <c r="F32" s="394" t="s">
        <v>14</v>
      </c>
      <c r="G32" s="394"/>
      <c r="H32" s="394"/>
      <c r="I32" s="327"/>
      <c r="J32" s="286"/>
    </row>
    <row r="33" spans="1:10" s="308" customFormat="1" x14ac:dyDescent="0.2">
      <c r="A33" s="286"/>
      <c r="B33" s="325"/>
      <c r="C33" s="338"/>
      <c r="D33" s="337"/>
      <c r="E33" s="326"/>
      <c r="F33" s="326"/>
      <c r="G33" s="326"/>
      <c r="H33" s="326"/>
      <c r="I33" s="327"/>
      <c r="J33" s="286"/>
    </row>
    <row r="34" spans="1:10" x14ac:dyDescent="0.2">
      <c r="A34" s="285"/>
      <c r="B34" s="292"/>
      <c r="C34" s="338"/>
      <c r="D34" s="337"/>
      <c r="E34" s="324"/>
      <c r="F34" s="346"/>
      <c r="G34" s="346"/>
      <c r="H34" s="346"/>
      <c r="I34" s="293"/>
      <c r="J34" s="285"/>
    </row>
    <row r="35" spans="1:10" ht="12.75" customHeight="1" x14ac:dyDescent="0.2">
      <c r="A35" s="301"/>
      <c r="B35" s="302"/>
      <c r="C35" s="395" t="s">
        <v>858</v>
      </c>
      <c r="D35" s="351"/>
      <c r="E35" s="351" t="s">
        <v>0</v>
      </c>
      <c r="F35" s="399" t="s">
        <v>20</v>
      </c>
      <c r="G35" s="399"/>
      <c r="H35" s="399"/>
      <c r="I35" s="303"/>
      <c r="J35" s="301"/>
    </row>
    <row r="36" spans="1:10" ht="15" customHeight="1" x14ac:dyDescent="0.2">
      <c r="A36" s="301"/>
      <c r="B36" s="302"/>
      <c r="C36" s="396"/>
      <c r="D36" s="330"/>
      <c r="E36" s="330"/>
      <c r="F36" s="394"/>
      <c r="G36" s="394"/>
      <c r="H36" s="394"/>
      <c r="I36" s="303"/>
      <c r="J36" s="301"/>
    </row>
    <row r="37" spans="1:10" x14ac:dyDescent="0.2">
      <c r="A37" s="301"/>
      <c r="B37" s="302"/>
      <c r="C37" s="396"/>
      <c r="D37" s="330"/>
      <c r="E37" s="330" t="s">
        <v>2</v>
      </c>
      <c r="F37" s="394" t="s">
        <v>859</v>
      </c>
      <c r="G37" s="394"/>
      <c r="H37" s="394"/>
      <c r="I37" s="303"/>
      <c r="J37" s="301"/>
    </row>
    <row r="38" spans="1:10" x14ac:dyDescent="0.2">
      <c r="A38" s="301"/>
      <c r="B38" s="302"/>
      <c r="C38" s="344"/>
      <c r="D38" s="330"/>
      <c r="E38" s="330"/>
      <c r="F38" s="326"/>
      <c r="G38" s="326"/>
      <c r="H38" s="326"/>
      <c r="I38" s="303"/>
      <c r="J38" s="301"/>
    </row>
    <row r="39" spans="1:10" x14ac:dyDescent="0.2">
      <c r="A39" s="301"/>
      <c r="B39" s="302"/>
      <c r="C39" s="344"/>
      <c r="D39" s="330"/>
      <c r="E39" s="330" t="s">
        <v>3</v>
      </c>
      <c r="F39" s="394" t="s">
        <v>21</v>
      </c>
      <c r="G39" s="394"/>
      <c r="H39" s="394"/>
      <c r="I39" s="303"/>
      <c r="J39" s="301"/>
    </row>
    <row r="40" spans="1:10" x14ac:dyDescent="0.2">
      <c r="A40" s="301"/>
      <c r="B40" s="302"/>
      <c r="C40" s="344"/>
      <c r="D40" s="330"/>
      <c r="E40" s="330"/>
      <c r="F40" s="326" t="s">
        <v>15</v>
      </c>
      <c r="G40" s="400" t="s">
        <v>860</v>
      </c>
      <c r="H40" s="400"/>
      <c r="I40" s="303"/>
      <c r="J40" s="301"/>
    </row>
    <row r="41" spans="1:10" ht="30.75" customHeight="1" x14ac:dyDescent="0.2">
      <c r="A41" s="301"/>
      <c r="B41" s="302"/>
      <c r="C41" s="344"/>
      <c r="D41" s="330"/>
      <c r="E41" s="330"/>
      <c r="F41" s="326" t="s">
        <v>16</v>
      </c>
      <c r="G41" s="408" t="s">
        <v>862</v>
      </c>
      <c r="H41" s="408"/>
      <c r="I41" s="303"/>
      <c r="J41" s="301"/>
    </row>
    <row r="42" spans="1:10" ht="28.5" customHeight="1" x14ac:dyDescent="0.2">
      <c r="A42" s="301"/>
      <c r="B42" s="302"/>
      <c r="C42" s="344"/>
      <c r="D42" s="330"/>
      <c r="E42" s="330"/>
      <c r="F42" s="326"/>
      <c r="G42" s="347" t="s">
        <v>864</v>
      </c>
      <c r="H42" s="329" t="s">
        <v>863</v>
      </c>
      <c r="I42" s="303"/>
      <c r="J42" s="301"/>
    </row>
    <row r="43" spans="1:10" ht="28.5" customHeight="1" x14ac:dyDescent="0.2">
      <c r="A43" s="301"/>
      <c r="B43" s="302"/>
      <c r="C43" s="344"/>
      <c r="D43" s="330"/>
      <c r="E43" s="330"/>
      <c r="F43" s="326"/>
      <c r="G43" s="347" t="s">
        <v>864</v>
      </c>
      <c r="H43" s="329" t="s">
        <v>861</v>
      </c>
      <c r="I43" s="303"/>
      <c r="J43" s="301"/>
    </row>
    <row r="44" spans="1:10" ht="30" customHeight="1" x14ac:dyDescent="0.2">
      <c r="A44" s="301"/>
      <c r="B44" s="302"/>
      <c r="C44" s="344"/>
      <c r="D44" s="330"/>
      <c r="E44" s="330"/>
      <c r="F44" s="326"/>
      <c r="G44" s="347" t="s">
        <v>864</v>
      </c>
      <c r="H44" s="329" t="s">
        <v>879</v>
      </c>
      <c r="I44" s="303"/>
      <c r="J44" s="301"/>
    </row>
    <row r="45" spans="1:10" ht="30.95" customHeight="1" x14ac:dyDescent="0.2">
      <c r="A45" s="301"/>
      <c r="B45" s="302"/>
      <c r="C45" s="344"/>
      <c r="D45" s="330"/>
      <c r="E45" s="330"/>
      <c r="F45" s="326" t="s">
        <v>17</v>
      </c>
      <c r="G45" s="408" t="s">
        <v>22</v>
      </c>
      <c r="H45" s="408"/>
      <c r="I45" s="303"/>
      <c r="J45" s="301"/>
    </row>
    <row r="46" spans="1:10" x14ac:dyDescent="0.2">
      <c r="A46" s="301"/>
      <c r="B46" s="302"/>
      <c r="C46" s="344"/>
      <c r="D46" s="330"/>
      <c r="E46" s="330"/>
      <c r="F46" s="330"/>
      <c r="G46" s="330"/>
      <c r="H46" s="330"/>
      <c r="I46" s="303"/>
      <c r="J46" s="301"/>
    </row>
    <row r="47" spans="1:10" ht="30.95" customHeight="1" x14ac:dyDescent="0.2">
      <c r="A47" s="285"/>
      <c r="B47" s="292"/>
      <c r="C47" s="344"/>
      <c r="D47" s="352"/>
      <c r="E47" s="330" t="s">
        <v>5</v>
      </c>
      <c r="F47" s="398" t="s">
        <v>880</v>
      </c>
      <c r="G47" s="398"/>
      <c r="H47" s="398"/>
      <c r="I47" s="293"/>
      <c r="J47" s="285"/>
    </row>
    <row r="48" spans="1:10" s="308" customFormat="1" x14ac:dyDescent="0.2">
      <c r="A48" s="286"/>
      <c r="B48" s="325"/>
      <c r="C48" s="344"/>
      <c r="D48" s="352"/>
      <c r="E48" s="330"/>
      <c r="F48" s="326" t="s">
        <v>15</v>
      </c>
      <c r="G48" s="326" t="s">
        <v>866</v>
      </c>
      <c r="H48" s="326"/>
      <c r="I48" s="327"/>
      <c r="J48" s="286"/>
    </row>
    <row r="49" spans="1:10" s="308" customFormat="1" x14ac:dyDescent="0.2">
      <c r="A49" s="286"/>
      <c r="B49" s="325"/>
      <c r="C49" s="344"/>
      <c r="D49" s="352"/>
      <c r="E49" s="330"/>
      <c r="F49" s="326" t="s">
        <v>16</v>
      </c>
      <c r="G49" s="326" t="s">
        <v>865</v>
      </c>
      <c r="H49" s="326"/>
      <c r="I49" s="327"/>
      <c r="J49" s="286"/>
    </row>
    <row r="50" spans="1:10" s="308" customFormat="1" x14ac:dyDescent="0.2">
      <c r="A50" s="286"/>
      <c r="B50" s="325"/>
      <c r="C50" s="344"/>
      <c r="D50" s="352"/>
      <c r="E50" s="330"/>
      <c r="F50" s="326" t="s">
        <v>17</v>
      </c>
      <c r="G50" s="326" t="s">
        <v>867</v>
      </c>
      <c r="H50" s="326"/>
      <c r="I50" s="327"/>
      <c r="J50" s="286"/>
    </row>
    <row r="51" spans="1:10" s="308" customFormat="1" x14ac:dyDescent="0.2">
      <c r="A51" s="286"/>
      <c r="B51" s="325"/>
      <c r="C51" s="344"/>
      <c r="D51" s="343"/>
      <c r="E51" s="330"/>
      <c r="F51" s="326"/>
      <c r="G51" s="326"/>
      <c r="H51" s="326"/>
      <c r="I51" s="327"/>
      <c r="J51" s="286"/>
    </row>
    <row r="52" spans="1:10" ht="28.5" customHeight="1" x14ac:dyDescent="0.2">
      <c r="A52" s="301"/>
      <c r="B52" s="302"/>
      <c r="C52" s="344"/>
      <c r="D52" s="340"/>
      <c r="E52" s="330" t="s">
        <v>7</v>
      </c>
      <c r="F52" s="398" t="s">
        <v>23</v>
      </c>
      <c r="G52" s="398"/>
      <c r="H52" s="398"/>
      <c r="I52" s="303"/>
      <c r="J52" s="301"/>
    </row>
    <row r="53" spans="1:10" s="308" customFormat="1" x14ac:dyDescent="0.2">
      <c r="A53" s="286"/>
      <c r="B53" s="325"/>
      <c r="C53" s="338"/>
      <c r="D53" s="337"/>
      <c r="E53" s="326"/>
      <c r="F53" s="326"/>
      <c r="G53" s="326"/>
      <c r="H53" s="326"/>
      <c r="I53" s="327"/>
      <c r="J53" s="286"/>
    </row>
    <row r="54" spans="1:10" s="308" customFormat="1" x14ac:dyDescent="0.2">
      <c r="A54" s="286"/>
      <c r="B54" s="325"/>
      <c r="C54" s="338"/>
      <c r="D54" s="337"/>
      <c r="E54" s="326"/>
      <c r="F54" s="326"/>
      <c r="G54" s="326"/>
      <c r="H54" s="326"/>
      <c r="I54" s="327"/>
      <c r="J54" s="286"/>
    </row>
    <row r="55" spans="1:10" ht="15" x14ac:dyDescent="0.2">
      <c r="A55" s="285"/>
      <c r="B55" s="292"/>
      <c r="C55" s="348" t="s">
        <v>851</v>
      </c>
      <c r="D55" s="345"/>
      <c r="E55" s="399" t="s">
        <v>18</v>
      </c>
      <c r="F55" s="399"/>
      <c r="G55" s="399"/>
      <c r="H55" s="399"/>
      <c r="I55" s="293"/>
      <c r="J55" s="285"/>
    </row>
    <row r="56" spans="1:10" x14ac:dyDescent="0.2">
      <c r="A56" s="285"/>
      <c r="B56" s="292"/>
      <c r="C56" s="344"/>
      <c r="D56" s="340"/>
      <c r="E56" s="326"/>
      <c r="F56" s="326"/>
      <c r="G56" s="326"/>
      <c r="H56" s="326"/>
      <c r="I56" s="293"/>
      <c r="J56" s="285"/>
    </row>
    <row r="57" spans="1:10" ht="45" customHeight="1" x14ac:dyDescent="0.2">
      <c r="A57" s="285"/>
      <c r="B57" s="292"/>
      <c r="C57" s="344"/>
      <c r="D57" s="340"/>
      <c r="E57" s="330" t="s">
        <v>0</v>
      </c>
      <c r="F57" s="398" t="s">
        <v>882</v>
      </c>
      <c r="G57" s="398"/>
      <c r="H57" s="398"/>
      <c r="I57" s="293"/>
      <c r="J57" s="285"/>
    </row>
    <row r="58" spans="1:10" x14ac:dyDescent="0.2">
      <c r="A58" s="285"/>
      <c r="B58" s="292"/>
      <c r="C58" s="344"/>
      <c r="D58" s="340"/>
      <c r="E58" s="330"/>
      <c r="F58" s="398" t="s">
        <v>881</v>
      </c>
      <c r="G58" s="398"/>
      <c r="H58" s="398"/>
      <c r="I58" s="293"/>
      <c r="J58" s="285"/>
    </row>
    <row r="59" spans="1:10" ht="44.1" customHeight="1" x14ac:dyDescent="0.2">
      <c r="A59" s="285"/>
      <c r="B59" s="292"/>
      <c r="C59" s="344"/>
      <c r="D59" s="340"/>
      <c r="E59" s="330"/>
      <c r="F59" s="331" t="s">
        <v>15</v>
      </c>
      <c r="G59" s="398" t="s">
        <v>904</v>
      </c>
      <c r="H59" s="398"/>
      <c r="I59" s="293"/>
      <c r="J59" s="285"/>
    </row>
    <row r="60" spans="1:10" ht="30" customHeight="1" x14ac:dyDescent="0.2">
      <c r="A60" s="285"/>
      <c r="B60" s="292"/>
      <c r="C60" s="344"/>
      <c r="D60" s="340"/>
      <c r="E60" s="330"/>
      <c r="F60" s="331" t="s">
        <v>16</v>
      </c>
      <c r="G60" s="398" t="s">
        <v>884</v>
      </c>
      <c r="H60" s="398"/>
      <c r="I60" s="293"/>
      <c r="J60" s="285"/>
    </row>
    <row r="61" spans="1:10" ht="28.5" customHeight="1" x14ac:dyDescent="0.2">
      <c r="A61" s="285"/>
      <c r="B61" s="292"/>
      <c r="C61" s="344"/>
      <c r="D61" s="340"/>
      <c r="E61" s="330"/>
      <c r="F61" s="331" t="s">
        <v>17</v>
      </c>
      <c r="G61" s="398" t="s">
        <v>883</v>
      </c>
      <c r="H61" s="398"/>
      <c r="I61" s="293"/>
      <c r="J61" s="285"/>
    </row>
    <row r="62" spans="1:10" x14ac:dyDescent="0.2">
      <c r="A62" s="285"/>
      <c r="B62" s="292"/>
      <c r="C62" s="344"/>
      <c r="D62" s="340"/>
      <c r="E62" s="330"/>
      <c r="F62" s="326"/>
      <c r="G62" s="326"/>
      <c r="H62" s="326"/>
      <c r="I62" s="293"/>
      <c r="J62" s="285"/>
    </row>
    <row r="63" spans="1:10" ht="66.75" customHeight="1" x14ac:dyDescent="0.2">
      <c r="A63" s="285"/>
      <c r="B63" s="292"/>
      <c r="C63" s="344"/>
      <c r="D63" s="340"/>
      <c r="E63" s="330" t="s">
        <v>2</v>
      </c>
      <c r="F63" s="398" t="s">
        <v>19</v>
      </c>
      <c r="G63" s="398"/>
      <c r="H63" s="398"/>
      <c r="I63" s="293"/>
      <c r="J63" s="285"/>
    </row>
    <row r="64" spans="1:10" ht="15" customHeight="1" x14ac:dyDescent="0.2">
      <c r="A64" s="285"/>
      <c r="B64" s="292"/>
      <c r="C64" s="344"/>
      <c r="D64" s="340"/>
      <c r="E64" s="324"/>
      <c r="F64" s="324"/>
      <c r="G64" s="324"/>
      <c r="H64" s="324"/>
      <c r="I64" s="293"/>
      <c r="J64" s="285"/>
    </row>
    <row r="65" spans="1:10" ht="15" customHeight="1" x14ac:dyDescent="0.2">
      <c r="A65" s="285"/>
      <c r="B65" s="292"/>
      <c r="C65" s="344"/>
      <c r="D65" s="340"/>
      <c r="E65" s="324"/>
      <c r="F65" s="324"/>
      <c r="G65" s="324"/>
      <c r="H65" s="324"/>
      <c r="I65" s="293"/>
      <c r="J65" s="285"/>
    </row>
    <row r="66" spans="1:10" ht="28.5" customHeight="1" x14ac:dyDescent="0.2">
      <c r="A66" s="298"/>
      <c r="B66" s="299"/>
      <c r="C66" s="348" t="s">
        <v>852</v>
      </c>
      <c r="D66" s="345"/>
      <c r="E66" s="397" t="s">
        <v>868</v>
      </c>
      <c r="F66" s="397"/>
      <c r="G66" s="397"/>
      <c r="H66" s="397"/>
      <c r="I66" s="300"/>
      <c r="J66" s="298"/>
    </row>
    <row r="67" spans="1:10" ht="28.5" customHeight="1" x14ac:dyDescent="0.2">
      <c r="A67" s="285"/>
      <c r="B67" s="292"/>
      <c r="C67" s="344"/>
      <c r="D67" s="340"/>
      <c r="E67" s="330" t="s">
        <v>0</v>
      </c>
      <c r="F67" s="398" t="s">
        <v>869</v>
      </c>
      <c r="G67" s="398"/>
      <c r="H67" s="398"/>
      <c r="I67" s="293"/>
      <c r="J67" s="285"/>
    </row>
    <row r="68" spans="1:10" x14ac:dyDescent="0.2">
      <c r="A68" s="285"/>
      <c r="B68" s="292"/>
      <c r="C68" s="344"/>
      <c r="D68" s="340"/>
      <c r="E68" s="330" t="s">
        <v>2</v>
      </c>
      <c r="F68" s="398" t="s">
        <v>870</v>
      </c>
      <c r="G68" s="398"/>
      <c r="H68" s="398"/>
      <c r="I68" s="293"/>
      <c r="J68" s="285"/>
    </row>
    <row r="69" spans="1:10" ht="28.5" customHeight="1" x14ac:dyDescent="0.2">
      <c r="A69" s="285"/>
      <c r="B69" s="292"/>
      <c r="C69" s="344"/>
      <c r="D69" s="340"/>
      <c r="E69" s="330" t="s">
        <v>3</v>
      </c>
      <c r="F69" s="398" t="s">
        <v>871</v>
      </c>
      <c r="G69" s="398"/>
      <c r="H69" s="398"/>
      <c r="I69" s="293"/>
      <c r="J69" s="285"/>
    </row>
    <row r="70" spans="1:10" ht="28.5" customHeight="1" x14ac:dyDescent="0.2">
      <c r="A70" s="285"/>
      <c r="B70" s="292"/>
      <c r="C70" s="344"/>
      <c r="D70" s="340"/>
      <c r="E70" s="330" t="s">
        <v>5</v>
      </c>
      <c r="F70" s="398" t="s">
        <v>872</v>
      </c>
      <c r="G70" s="398"/>
      <c r="H70" s="398"/>
      <c r="I70" s="293"/>
      <c r="J70" s="285"/>
    </row>
    <row r="71" spans="1:10" x14ac:dyDescent="0.2">
      <c r="A71" s="285"/>
      <c r="B71" s="292"/>
      <c r="C71" s="338"/>
      <c r="D71" s="339"/>
      <c r="E71" s="324"/>
      <c r="F71" s="324"/>
      <c r="G71" s="324"/>
      <c r="H71" s="324"/>
      <c r="I71" s="293"/>
      <c r="J71" s="285"/>
    </row>
    <row r="72" spans="1:10" x14ac:dyDescent="0.2">
      <c r="A72" s="285"/>
      <c r="B72" s="292"/>
      <c r="C72" s="338"/>
      <c r="D72" s="339"/>
      <c r="E72" s="324"/>
      <c r="F72" s="324"/>
      <c r="G72" s="324"/>
      <c r="H72" s="324"/>
      <c r="I72" s="293"/>
      <c r="J72" s="285"/>
    </row>
    <row r="73" spans="1:10" ht="31.5" customHeight="1" x14ac:dyDescent="0.2">
      <c r="A73" s="301"/>
      <c r="B73" s="302"/>
      <c r="C73" s="348" t="s">
        <v>853</v>
      </c>
      <c r="D73" s="345"/>
      <c r="E73" s="397" t="s">
        <v>873</v>
      </c>
      <c r="F73" s="397"/>
      <c r="G73" s="397"/>
      <c r="H73" s="397"/>
      <c r="I73" s="303"/>
      <c r="J73" s="301"/>
    </row>
    <row r="74" spans="1:10" x14ac:dyDescent="0.2">
      <c r="A74" s="285"/>
      <c r="B74" s="292"/>
      <c r="C74" s="338"/>
      <c r="D74" s="339"/>
      <c r="E74" s="324"/>
      <c r="F74" s="324"/>
      <c r="G74" s="324"/>
      <c r="H74" s="324"/>
      <c r="I74" s="293"/>
      <c r="J74" s="285"/>
    </row>
    <row r="75" spans="1:10" x14ac:dyDescent="0.2">
      <c r="A75" s="285"/>
      <c r="B75" s="292"/>
      <c r="C75" s="338"/>
      <c r="D75" s="339"/>
      <c r="E75" s="324"/>
      <c r="F75" s="324"/>
      <c r="G75" s="324"/>
      <c r="H75" s="324"/>
      <c r="I75" s="293"/>
      <c r="J75" s="285"/>
    </row>
    <row r="76" spans="1:10" ht="66.75" customHeight="1" x14ac:dyDescent="0.2">
      <c r="A76" s="301"/>
      <c r="B76" s="302"/>
      <c r="C76" s="348" t="s">
        <v>854</v>
      </c>
      <c r="D76" s="345"/>
      <c r="E76" s="397" t="s">
        <v>874</v>
      </c>
      <c r="F76" s="397"/>
      <c r="G76" s="397"/>
      <c r="H76" s="397"/>
      <c r="I76" s="303"/>
      <c r="J76" s="301"/>
    </row>
    <row r="77" spans="1:10" x14ac:dyDescent="0.2">
      <c r="A77" s="285"/>
      <c r="B77" s="292"/>
      <c r="C77" s="338"/>
      <c r="D77" s="339"/>
      <c r="E77" s="294"/>
      <c r="F77" s="324"/>
      <c r="G77" s="324"/>
      <c r="H77" s="294"/>
      <c r="I77" s="293"/>
      <c r="J77" s="285"/>
    </row>
    <row r="78" spans="1:10" x14ac:dyDescent="0.2">
      <c r="A78" s="285"/>
      <c r="B78" s="292"/>
      <c r="C78" s="338"/>
      <c r="D78" s="339"/>
      <c r="E78" s="294"/>
      <c r="F78" s="324"/>
      <c r="G78" s="324"/>
      <c r="H78" s="294"/>
      <c r="I78" s="293"/>
      <c r="J78" s="285"/>
    </row>
    <row r="79" spans="1:10" ht="15.75" x14ac:dyDescent="0.2">
      <c r="A79" s="285"/>
      <c r="B79" s="292"/>
      <c r="C79" s="393" t="s">
        <v>24</v>
      </c>
      <c r="D79" s="393"/>
      <c r="E79" s="393"/>
      <c r="F79" s="393"/>
      <c r="G79" s="393"/>
      <c r="H79" s="393"/>
      <c r="I79" s="293"/>
      <c r="J79" s="285"/>
    </row>
    <row r="80" spans="1:10" x14ac:dyDescent="0.2">
      <c r="A80" s="285"/>
      <c r="B80" s="292"/>
      <c r="C80" s="336"/>
      <c r="D80" s="336"/>
      <c r="E80" s="322"/>
      <c r="F80" s="322"/>
      <c r="G80" s="322"/>
      <c r="H80" s="322"/>
      <c r="I80" s="293"/>
      <c r="J80" s="285"/>
    </row>
    <row r="81" spans="1:10" ht="13.5" thickBot="1" x14ac:dyDescent="0.25">
      <c r="A81" s="285"/>
      <c r="B81" s="304"/>
      <c r="C81" s="341"/>
      <c r="D81" s="341"/>
      <c r="E81" s="305"/>
      <c r="F81" s="306"/>
      <c r="G81" s="306"/>
      <c r="H81" s="305"/>
      <c r="I81" s="307"/>
      <c r="J81" s="285"/>
    </row>
    <row r="82" spans="1:10" x14ac:dyDescent="0.2">
      <c r="A82" s="353"/>
      <c r="B82" s="353"/>
      <c r="C82" s="339"/>
      <c r="D82" s="339"/>
      <c r="E82" s="353"/>
      <c r="F82" s="346"/>
      <c r="G82" s="346"/>
      <c r="H82" s="353"/>
      <c r="I82" s="353"/>
    </row>
    <row r="83" spans="1:10" hidden="1" x14ac:dyDescent="0.2"/>
    <row r="84" spans="1:10" hidden="1" x14ac:dyDescent="0.2"/>
    <row r="85" spans="1:10" hidden="1" x14ac:dyDescent="0.2"/>
    <row r="86" spans="1:10" hidden="1" x14ac:dyDescent="0.2"/>
    <row r="87" spans="1:10" hidden="1" x14ac:dyDescent="0.2"/>
    <row r="88" spans="1:10" hidden="1" x14ac:dyDescent="0.2"/>
    <row r="89" spans="1:10" hidden="1" x14ac:dyDescent="0.2"/>
    <row r="90" spans="1:10" hidden="1" x14ac:dyDescent="0.2"/>
    <row r="91" spans="1:10" hidden="1" x14ac:dyDescent="0.2"/>
    <row r="92" spans="1:10" hidden="1" x14ac:dyDescent="0.2"/>
    <row r="93" spans="1:10" hidden="1" x14ac:dyDescent="0.2"/>
    <row r="94" spans="1:10" hidden="1" x14ac:dyDescent="0.2"/>
    <row r="95" spans="1:10" hidden="1" x14ac:dyDescent="0.2"/>
    <row r="96" spans="1:10"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password="D3B5" sheet="1" objects="1" scenarios="1"/>
  <mergeCells count="43">
    <mergeCell ref="F57:H57"/>
    <mergeCell ref="F27:H27"/>
    <mergeCell ref="F28:H28"/>
    <mergeCell ref="F29:H29"/>
    <mergeCell ref="F30:H30"/>
    <mergeCell ref="G60:H60"/>
    <mergeCell ref="G61:H61"/>
    <mergeCell ref="E11:H11"/>
    <mergeCell ref="E14:H14"/>
    <mergeCell ref="E22:H22"/>
    <mergeCell ref="F24:H24"/>
    <mergeCell ref="F25:H25"/>
    <mergeCell ref="F26:H26"/>
    <mergeCell ref="F31:H31"/>
    <mergeCell ref="F32:H32"/>
    <mergeCell ref="F47:H47"/>
    <mergeCell ref="G41:H41"/>
    <mergeCell ref="G45:H45"/>
    <mergeCell ref="F58:H58"/>
    <mergeCell ref="F52:H52"/>
    <mergeCell ref="E55:H55"/>
    <mergeCell ref="C4:H4"/>
    <mergeCell ref="C5:H5"/>
    <mergeCell ref="C8:H8"/>
    <mergeCell ref="E19:H19"/>
    <mergeCell ref="F16:H16"/>
    <mergeCell ref="F17:H17"/>
    <mergeCell ref="C79:H79"/>
    <mergeCell ref="F36:H36"/>
    <mergeCell ref="C35:C37"/>
    <mergeCell ref="E76:H76"/>
    <mergeCell ref="F70:H70"/>
    <mergeCell ref="F37:H37"/>
    <mergeCell ref="F35:H35"/>
    <mergeCell ref="F39:H39"/>
    <mergeCell ref="G40:H40"/>
    <mergeCell ref="F63:H63"/>
    <mergeCell ref="E66:H66"/>
    <mergeCell ref="E73:H73"/>
    <mergeCell ref="F67:H67"/>
    <mergeCell ref="F68:H68"/>
    <mergeCell ref="F69:H69"/>
    <mergeCell ref="G59:H59"/>
  </mergeCells>
  <phoneticPr fontId="27" type="noConversion"/>
  <pageMargins left="0.75" right="0.75" top="1" bottom="1" header="0" footer="0"/>
  <pageSetup scale="7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H153"/>
  <sheetViews>
    <sheetView tabSelected="1" zoomScale="86" zoomScaleNormal="86" zoomScalePageLayoutView="125" workbookViewId="0">
      <pane xSplit="3" ySplit="9" topLeftCell="D10" activePane="bottomRight" state="frozen"/>
      <selection pane="topRight" activeCell="D1" sqref="D1"/>
      <selection pane="bottomLeft" activeCell="A10" sqref="A10"/>
      <selection pane="bottomRight" activeCell="D122" sqref="D122"/>
    </sheetView>
  </sheetViews>
  <sheetFormatPr baseColWidth="10" defaultRowHeight="15" x14ac:dyDescent="0.2"/>
  <cols>
    <col min="1" max="1" width="6.7109375" style="203" customWidth="1"/>
    <col min="2" max="2" width="45.7109375" style="219" customWidth="1"/>
    <col min="3" max="3" width="45.7109375" style="198" customWidth="1"/>
    <col min="4" max="4" width="29.85546875" style="259" customWidth="1"/>
    <col min="5" max="5" width="45.7109375" style="200" customWidth="1"/>
    <col min="6" max="8" width="45.7109375" style="199" customWidth="1"/>
    <col min="9" max="9" width="30.42578125" style="199" customWidth="1"/>
    <col min="10" max="10" width="11.42578125" style="199"/>
    <col min="11" max="11" width="30.7109375" style="199" customWidth="1"/>
    <col min="12" max="14" width="11.42578125" style="199"/>
    <col min="15" max="15" width="15" style="200" customWidth="1"/>
    <col min="16" max="16" width="20.85546875" style="200" customWidth="1"/>
    <col min="17" max="17" width="27.85546875" style="200" customWidth="1"/>
    <col min="18" max="18" width="37.140625" style="200" customWidth="1"/>
    <col min="19" max="19" width="14" style="200" customWidth="1"/>
    <col min="20" max="20" width="11.85546875" style="200" customWidth="1"/>
    <col min="21" max="21" width="11.42578125" style="200"/>
    <col min="22" max="22" width="14.7109375" style="200" customWidth="1"/>
    <col min="23" max="24" width="13.28515625" style="200" customWidth="1"/>
    <col min="25" max="25" width="15.85546875" style="200" customWidth="1"/>
    <col min="26" max="26" width="15.28515625" style="201" customWidth="1"/>
    <col min="27" max="27" width="13.85546875" style="201" hidden="1" customWidth="1"/>
    <col min="28" max="28" width="41.42578125" style="202" hidden="1" customWidth="1"/>
    <col min="29" max="29" width="13.28515625" style="201" hidden="1" customWidth="1"/>
    <col min="30" max="30" width="11.42578125" style="201"/>
    <col min="31" max="31" width="13.28515625" style="201" customWidth="1"/>
    <col min="32" max="32" width="11.42578125" style="201"/>
    <col min="33" max="33" width="19.140625" style="201" customWidth="1"/>
    <col min="34" max="34" width="11.42578125" style="201"/>
    <col min="35" max="35" width="31" style="199" customWidth="1"/>
    <col min="36" max="38" width="11.42578125" style="199"/>
    <col min="39" max="39" width="14.85546875" style="199" customWidth="1"/>
    <col min="40" max="16384" width="11.42578125" style="199"/>
  </cols>
  <sheetData>
    <row r="1" spans="1:34" x14ac:dyDescent="0.25">
      <c r="A1" s="196"/>
      <c r="B1" s="197"/>
      <c r="D1" s="196"/>
      <c r="E1" s="199"/>
    </row>
    <row r="2" spans="1:34" ht="21" x14ac:dyDescent="0.35">
      <c r="B2" s="204" t="s">
        <v>886</v>
      </c>
      <c r="C2" s="205"/>
      <c r="D2" s="206"/>
      <c r="Q2" s="207"/>
      <c r="AB2" s="208" t="s">
        <v>26</v>
      </c>
    </row>
    <row r="3" spans="1:34" x14ac:dyDescent="0.2">
      <c r="A3" s="209"/>
      <c r="B3" s="210"/>
      <c r="C3" s="205"/>
      <c r="D3" s="211"/>
      <c r="E3" s="199"/>
      <c r="F3" s="212"/>
      <c r="G3" s="212"/>
      <c r="H3" s="212"/>
      <c r="I3" s="212"/>
      <c r="J3" s="212"/>
      <c r="K3" s="212"/>
      <c r="L3" s="212"/>
      <c r="M3" s="212"/>
      <c r="W3" s="213"/>
      <c r="X3" s="213"/>
      <c r="Y3" s="201"/>
      <c r="AB3" s="208" t="s">
        <v>27</v>
      </c>
      <c r="AE3" s="199"/>
      <c r="AF3" s="199"/>
      <c r="AG3" s="199"/>
      <c r="AH3" s="199"/>
    </row>
    <row r="4" spans="1:34" ht="15" customHeight="1" x14ac:dyDescent="0.25">
      <c r="A4" s="209"/>
      <c r="B4" s="214" t="s">
        <v>28</v>
      </c>
      <c r="C4" s="215" t="s">
        <v>961</v>
      </c>
      <c r="D4" s="211"/>
      <c r="E4" s="216"/>
      <c r="W4" s="201"/>
      <c r="X4" s="217"/>
      <c r="Y4" s="201"/>
      <c r="AB4" s="208" t="s">
        <v>29</v>
      </c>
      <c r="AE4" s="199"/>
      <c r="AF4" s="199"/>
      <c r="AG4" s="199"/>
      <c r="AH4" s="199"/>
    </row>
    <row r="5" spans="1:34" x14ac:dyDescent="0.2">
      <c r="A5" s="209"/>
      <c r="B5" s="214" t="s">
        <v>30</v>
      </c>
      <c r="C5" s="215" t="s">
        <v>31</v>
      </c>
      <c r="D5" s="218"/>
      <c r="W5" s="201"/>
      <c r="X5" s="217"/>
      <c r="Y5" s="201"/>
      <c r="AB5" s="208" t="s">
        <v>32</v>
      </c>
      <c r="AE5" s="199"/>
      <c r="AF5" s="199"/>
      <c r="AG5" s="199"/>
      <c r="AH5" s="199"/>
    </row>
    <row r="6" spans="1:34" x14ac:dyDescent="0.2">
      <c r="A6" s="209"/>
      <c r="C6" s="205"/>
      <c r="D6" s="211"/>
      <c r="E6" s="199"/>
      <c r="F6" s="212"/>
      <c r="G6" s="212"/>
      <c r="H6" s="212"/>
      <c r="I6" s="212"/>
      <c r="J6" s="212"/>
      <c r="K6" s="212"/>
      <c r="L6" s="212"/>
      <c r="M6" s="212"/>
      <c r="W6" s="213"/>
      <c r="X6" s="213"/>
      <c r="Y6" s="201"/>
      <c r="AB6" s="208" t="s">
        <v>33</v>
      </c>
      <c r="AE6" s="199"/>
      <c r="AF6" s="199"/>
      <c r="AG6" s="199"/>
      <c r="AH6" s="199"/>
    </row>
    <row r="7" spans="1:34" x14ac:dyDescent="0.2">
      <c r="A7" s="209"/>
      <c r="B7" s="210"/>
      <c r="C7" s="205"/>
      <c r="D7" s="211"/>
      <c r="E7" s="199"/>
      <c r="F7" s="212"/>
      <c r="G7" s="212"/>
      <c r="H7" s="212"/>
      <c r="I7" s="212"/>
      <c r="J7" s="212"/>
      <c r="K7" s="212"/>
      <c r="L7" s="212"/>
      <c r="M7" s="212"/>
      <c r="W7" s="213"/>
      <c r="X7" s="213"/>
      <c r="Y7" s="201"/>
      <c r="AB7" s="208"/>
      <c r="AE7" s="199"/>
      <c r="AF7" s="199"/>
      <c r="AG7" s="199"/>
      <c r="AH7" s="199"/>
    </row>
    <row r="8" spans="1:34" x14ac:dyDescent="0.25">
      <c r="A8" s="209"/>
      <c r="B8" s="220" t="s">
        <v>34</v>
      </c>
      <c r="C8" s="220" t="s">
        <v>35</v>
      </c>
      <c r="D8" s="220" t="s">
        <v>36</v>
      </c>
      <c r="E8" s="220" t="s">
        <v>37</v>
      </c>
      <c r="F8" s="220" t="s">
        <v>38</v>
      </c>
      <c r="G8" s="220" t="s">
        <v>39</v>
      </c>
      <c r="H8" s="220" t="s">
        <v>40</v>
      </c>
      <c r="I8" s="212"/>
      <c r="J8" s="212"/>
      <c r="K8" s="212"/>
      <c r="L8" s="212"/>
      <c r="M8" s="212"/>
      <c r="AB8" s="208"/>
    </row>
    <row r="9" spans="1:34" x14ac:dyDescent="0.2">
      <c r="A9" s="209"/>
      <c r="B9" s="221"/>
      <c r="C9" s="205"/>
      <c r="D9" s="222"/>
      <c r="E9" s="199"/>
      <c r="F9" s="212"/>
      <c r="G9" s="212"/>
      <c r="H9" s="212"/>
      <c r="O9" s="223"/>
      <c r="S9" s="224"/>
      <c r="T9" s="224"/>
      <c r="U9" s="225"/>
      <c r="V9" s="225"/>
      <c r="W9" s="225"/>
      <c r="X9" s="225"/>
      <c r="AB9" s="208"/>
    </row>
    <row r="10" spans="1:34" x14ac:dyDescent="0.2">
      <c r="A10" s="354">
        <v>1</v>
      </c>
      <c r="B10" s="355" t="s">
        <v>41</v>
      </c>
      <c r="C10" s="356"/>
      <c r="D10" s="354"/>
      <c r="E10" s="357"/>
      <c r="F10" s="358"/>
      <c r="G10" s="358"/>
      <c r="H10" s="358"/>
      <c r="I10" s="236"/>
      <c r="J10" s="236"/>
      <c r="K10" s="236"/>
      <c r="L10" s="208"/>
      <c r="M10" s="208"/>
      <c r="N10" s="208"/>
      <c r="O10" s="227"/>
      <c r="P10" s="202"/>
      <c r="Q10" s="202"/>
      <c r="R10" s="202"/>
      <c r="S10" s="208"/>
      <c r="T10" s="208"/>
      <c r="U10" s="202"/>
      <c r="V10" s="202"/>
      <c r="W10" s="202"/>
      <c r="X10" s="202"/>
      <c r="Y10" s="202"/>
      <c r="Z10" s="228"/>
      <c r="AA10" s="228"/>
      <c r="AB10" s="229" t="s">
        <v>42</v>
      </c>
    </row>
    <row r="11" spans="1:34" ht="127.5" x14ac:dyDescent="0.2">
      <c r="A11" s="227" t="s">
        <v>43</v>
      </c>
      <c r="B11" s="231" t="s">
        <v>44</v>
      </c>
      <c r="C11" s="231" t="s">
        <v>45</v>
      </c>
      <c r="D11" s="378" t="s">
        <v>26</v>
      </c>
      <c r="E11" s="208" t="str">
        <f>IF(D11="SI",AB11,"")</f>
        <v>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v>
      </c>
      <c r="F11" s="318"/>
      <c r="G11" s="318"/>
      <c r="H11" s="318"/>
      <c r="I11" s="208"/>
      <c r="J11" s="208"/>
      <c r="K11" s="208"/>
      <c r="L11" s="208"/>
      <c r="M11" s="208"/>
      <c r="N11" s="208"/>
      <c r="O11" s="227"/>
      <c r="P11" s="202"/>
      <c r="Q11" s="202"/>
      <c r="R11" s="202"/>
      <c r="S11" s="208"/>
      <c r="T11" s="208"/>
      <c r="U11" s="202"/>
      <c r="V11" s="202"/>
      <c r="W11" s="202"/>
      <c r="X11" s="202"/>
      <c r="Y11" s="202"/>
      <c r="Z11" s="228"/>
      <c r="AA11" s="228"/>
      <c r="AB11" s="232" t="s">
        <v>46</v>
      </c>
    </row>
    <row r="12" spans="1:34" ht="114.75" x14ac:dyDescent="0.2">
      <c r="A12" s="227" t="s">
        <v>47</v>
      </c>
      <c r="B12" s="231" t="s">
        <v>48</v>
      </c>
      <c r="C12" s="231" t="s">
        <v>49</v>
      </c>
      <c r="D12" s="378" t="s">
        <v>27</v>
      </c>
      <c r="E12" s="208" t="str">
        <f t="shared" ref="E12:E26" si="0">IF(D12="SI",AB12,"")</f>
        <v/>
      </c>
      <c r="F12" s="318" t="s">
        <v>1028</v>
      </c>
      <c r="G12" s="318"/>
      <c r="H12" s="318"/>
      <c r="I12" s="208"/>
      <c r="J12" s="208"/>
      <c r="K12" s="208"/>
      <c r="L12" s="208"/>
      <c r="M12" s="208"/>
      <c r="N12" s="208"/>
      <c r="O12" s="227"/>
      <c r="P12" s="202"/>
      <c r="Q12" s="202"/>
      <c r="R12" s="202"/>
      <c r="S12" s="208"/>
      <c r="T12" s="208"/>
      <c r="U12" s="202"/>
      <c r="V12" s="202"/>
      <c r="W12" s="202"/>
      <c r="X12" s="202"/>
      <c r="Y12" s="202"/>
      <c r="Z12" s="228"/>
      <c r="AA12" s="228"/>
      <c r="AB12" s="232" t="s">
        <v>50</v>
      </c>
    </row>
    <row r="13" spans="1:34" ht="114.75" x14ac:dyDescent="0.2">
      <c r="A13" s="227" t="s">
        <v>51</v>
      </c>
      <c r="B13" s="231" t="s">
        <v>52</v>
      </c>
      <c r="C13" s="231" t="s">
        <v>53</v>
      </c>
      <c r="D13" s="378" t="s">
        <v>26</v>
      </c>
      <c r="E13" s="208" t="str">
        <f t="shared" si="0"/>
        <v>Documento(s) donde consten los mecanismos y se compruebe su aplicación.</v>
      </c>
      <c r="F13" s="318" t="s">
        <v>1029</v>
      </c>
      <c r="G13" s="318" t="s">
        <v>1067</v>
      </c>
      <c r="H13" s="318"/>
      <c r="I13" s="208"/>
      <c r="J13" s="208"/>
      <c r="K13" s="208"/>
      <c r="L13" s="208"/>
      <c r="M13" s="208"/>
      <c r="N13" s="208"/>
      <c r="O13" s="227"/>
      <c r="P13" s="202"/>
      <c r="Q13" s="202"/>
      <c r="R13" s="202"/>
      <c r="S13" s="208"/>
      <c r="T13" s="208"/>
      <c r="U13" s="202"/>
      <c r="V13" s="202"/>
      <c r="W13" s="202"/>
      <c r="X13" s="202"/>
      <c r="Y13" s="202"/>
      <c r="Z13" s="228"/>
      <c r="AA13" s="228"/>
      <c r="AB13" s="232" t="s">
        <v>54</v>
      </c>
    </row>
    <row r="14" spans="1:34" ht="102" x14ac:dyDescent="0.2">
      <c r="A14" s="227" t="s">
        <v>55</v>
      </c>
      <c r="B14" s="231" t="s">
        <v>56</v>
      </c>
      <c r="C14" s="231" t="s">
        <v>57</v>
      </c>
      <c r="D14" s="378" t="s">
        <v>27</v>
      </c>
      <c r="E14" s="208" t="str">
        <f t="shared" si="0"/>
        <v/>
      </c>
      <c r="F14" s="318" t="s">
        <v>1068</v>
      </c>
      <c r="G14" s="318" t="s">
        <v>1069</v>
      </c>
      <c r="H14" s="318"/>
      <c r="I14" s="208"/>
      <c r="J14" s="208"/>
      <c r="K14" s="208"/>
      <c r="L14" s="208"/>
      <c r="M14" s="208"/>
      <c r="N14" s="208"/>
      <c r="O14" s="227"/>
      <c r="P14" s="202"/>
      <c r="Q14" s="202"/>
      <c r="R14" s="202"/>
      <c r="S14" s="208"/>
      <c r="T14" s="208"/>
      <c r="U14" s="202"/>
      <c r="V14" s="202"/>
      <c r="W14" s="202"/>
      <c r="X14" s="202"/>
      <c r="Y14" s="202"/>
      <c r="Z14" s="228"/>
      <c r="AA14" s="228"/>
      <c r="AB14" s="232" t="s">
        <v>58</v>
      </c>
    </row>
    <row r="15" spans="1:34" ht="76.5" x14ac:dyDescent="0.2">
      <c r="A15" s="227" t="s">
        <v>59</v>
      </c>
      <c r="B15" s="231" t="s">
        <v>60</v>
      </c>
      <c r="C15" s="231" t="s">
        <v>61</v>
      </c>
      <c r="D15" s="378" t="s">
        <v>27</v>
      </c>
      <c r="E15" s="208" t="str">
        <f t="shared" si="0"/>
        <v/>
      </c>
      <c r="F15" s="318" t="s">
        <v>1030</v>
      </c>
      <c r="G15" s="318"/>
      <c r="H15" s="318"/>
      <c r="I15" s="208"/>
      <c r="J15" s="208"/>
      <c r="K15" s="208"/>
      <c r="L15" s="208"/>
      <c r="M15" s="208"/>
      <c r="N15" s="208"/>
      <c r="O15" s="227"/>
      <c r="P15" s="202"/>
      <c r="Q15" s="202"/>
      <c r="R15" s="202"/>
      <c r="S15" s="208"/>
      <c r="T15" s="208"/>
      <c r="U15" s="202"/>
      <c r="V15" s="202"/>
      <c r="W15" s="202"/>
      <c r="X15" s="202"/>
      <c r="Y15" s="202"/>
      <c r="Z15" s="228"/>
      <c r="AA15" s="228"/>
      <c r="AB15" s="232" t="s">
        <v>62</v>
      </c>
    </row>
    <row r="16" spans="1:34" ht="76.5" x14ac:dyDescent="0.2">
      <c r="A16" s="227" t="s">
        <v>63</v>
      </c>
      <c r="B16" s="231" t="s">
        <v>64</v>
      </c>
      <c r="C16" s="231" t="s">
        <v>65</v>
      </c>
      <c r="D16" s="378" t="s">
        <v>27</v>
      </c>
      <c r="E16" s="208" t="str">
        <f t="shared" si="0"/>
        <v/>
      </c>
      <c r="F16" s="314" t="s">
        <v>1030</v>
      </c>
      <c r="G16" s="318"/>
      <c r="H16" s="318"/>
      <c r="I16" s="208"/>
      <c r="J16" s="208"/>
      <c r="K16" s="208"/>
      <c r="L16" s="208"/>
      <c r="M16" s="208"/>
      <c r="N16" s="208"/>
      <c r="O16" s="227"/>
      <c r="P16" s="202"/>
      <c r="Q16" s="202"/>
      <c r="R16" s="202"/>
      <c r="S16" s="208"/>
      <c r="T16" s="208"/>
      <c r="U16" s="202"/>
      <c r="V16" s="202"/>
      <c r="W16" s="202"/>
      <c r="X16" s="202"/>
      <c r="Y16" s="202"/>
      <c r="Z16" s="228"/>
      <c r="AA16" s="228"/>
      <c r="AB16" s="232" t="s">
        <v>66</v>
      </c>
    </row>
    <row r="17" spans="1:34" ht="89.25" x14ac:dyDescent="0.2">
      <c r="A17" s="227" t="s">
        <v>67</v>
      </c>
      <c r="B17" s="231" t="s">
        <v>68</v>
      </c>
      <c r="C17" s="231" t="s">
        <v>69</v>
      </c>
      <c r="D17" s="378" t="s">
        <v>27</v>
      </c>
      <c r="E17" s="208" t="str">
        <f t="shared" si="0"/>
        <v/>
      </c>
      <c r="F17" s="318" t="s">
        <v>1031</v>
      </c>
      <c r="G17" s="318"/>
      <c r="H17" s="318"/>
      <c r="I17" s="208"/>
      <c r="J17" s="208"/>
      <c r="K17" s="208"/>
      <c r="L17" s="208"/>
      <c r="M17" s="208"/>
      <c r="N17" s="208"/>
      <c r="O17" s="227"/>
      <c r="P17" s="202"/>
      <c r="Q17" s="202"/>
      <c r="R17" s="202"/>
      <c r="S17" s="208"/>
      <c r="T17" s="208"/>
      <c r="U17" s="202"/>
      <c r="V17" s="202"/>
      <c r="W17" s="202"/>
      <c r="X17" s="202"/>
      <c r="Y17" s="202"/>
      <c r="Z17" s="228"/>
      <c r="AA17" s="228"/>
      <c r="AB17" s="232" t="s">
        <v>70</v>
      </c>
    </row>
    <row r="18" spans="1:34" ht="102" x14ac:dyDescent="0.2">
      <c r="A18" s="227" t="s">
        <v>71</v>
      </c>
      <c r="B18" s="231" t="s">
        <v>72</v>
      </c>
      <c r="C18" s="231" t="s">
        <v>73</v>
      </c>
      <c r="D18" s="378" t="s">
        <v>26</v>
      </c>
      <c r="E18" s="208" t="str">
        <f t="shared" si="0"/>
        <v>Documentación de las acciones vinculadas con el PND.</v>
      </c>
      <c r="F18" s="318" t="s">
        <v>953</v>
      </c>
      <c r="G18" s="318"/>
      <c r="H18" s="318"/>
      <c r="I18" s="208"/>
      <c r="J18" s="208"/>
      <c r="K18" s="208"/>
      <c r="L18" s="208"/>
      <c r="M18" s="208"/>
      <c r="N18" s="208"/>
      <c r="O18" s="227"/>
      <c r="P18" s="202"/>
      <c r="Q18" s="202"/>
      <c r="R18" s="202"/>
      <c r="S18" s="208"/>
      <c r="T18" s="208"/>
      <c r="U18" s="202"/>
      <c r="V18" s="202"/>
      <c r="W18" s="202"/>
      <c r="X18" s="202"/>
      <c r="Y18" s="202"/>
      <c r="Z18" s="228"/>
      <c r="AA18" s="228"/>
      <c r="AB18" s="232" t="s">
        <v>74</v>
      </c>
    </row>
    <row r="19" spans="1:34" ht="114.75" x14ac:dyDescent="0.2">
      <c r="A19" s="227" t="s">
        <v>75</v>
      </c>
      <c r="B19" s="231" t="s">
        <v>76</v>
      </c>
      <c r="C19" s="231" t="s">
        <v>77</v>
      </c>
      <c r="D19" s="378" t="s">
        <v>27</v>
      </c>
      <c r="E19" s="208" t="str">
        <f t="shared" si="0"/>
        <v/>
      </c>
      <c r="F19" s="318"/>
      <c r="G19" s="318"/>
      <c r="H19" s="318"/>
      <c r="I19" s="208"/>
      <c r="J19" s="208"/>
      <c r="K19" s="208"/>
      <c r="L19" s="208"/>
      <c r="M19" s="208"/>
      <c r="N19" s="208"/>
      <c r="O19" s="227"/>
      <c r="P19" s="202"/>
      <c r="Q19" s="202"/>
      <c r="R19" s="202"/>
      <c r="S19" s="208"/>
      <c r="T19" s="208"/>
      <c r="U19" s="202"/>
      <c r="V19" s="202"/>
      <c r="W19" s="202"/>
      <c r="X19" s="202"/>
      <c r="Y19" s="202"/>
      <c r="Z19" s="228"/>
      <c r="AA19" s="228"/>
      <c r="AB19" s="232" t="s">
        <v>78</v>
      </c>
    </row>
    <row r="20" spans="1:34" ht="89.25" x14ac:dyDescent="0.2">
      <c r="A20" s="227" t="s">
        <v>79</v>
      </c>
      <c r="B20" s="231" t="s">
        <v>80</v>
      </c>
      <c r="C20" s="231" t="s">
        <v>81</v>
      </c>
      <c r="D20" s="378" t="s">
        <v>27</v>
      </c>
      <c r="E20" s="208" t="str">
        <f t="shared" si="0"/>
        <v/>
      </c>
      <c r="F20" s="318"/>
      <c r="G20" s="318"/>
      <c r="H20" s="318"/>
      <c r="I20" s="208"/>
      <c r="J20" s="208"/>
      <c r="K20" s="208"/>
      <c r="L20" s="208"/>
      <c r="M20" s="208"/>
      <c r="N20" s="208"/>
      <c r="O20" s="227"/>
      <c r="P20" s="202"/>
      <c r="Q20" s="202"/>
      <c r="R20" s="202"/>
      <c r="S20" s="208"/>
      <c r="T20" s="208"/>
      <c r="U20" s="202"/>
      <c r="V20" s="202"/>
      <c r="W20" s="202"/>
      <c r="X20" s="202"/>
      <c r="Y20" s="202"/>
      <c r="Z20" s="228"/>
      <c r="AA20" s="228"/>
      <c r="AB20" s="232" t="s">
        <v>82</v>
      </c>
    </row>
    <row r="21" spans="1:34" ht="127.5" x14ac:dyDescent="0.2">
      <c r="A21" s="227" t="s">
        <v>83</v>
      </c>
      <c r="B21" s="231" t="s">
        <v>84</v>
      </c>
      <c r="C21" s="231" t="s">
        <v>85</v>
      </c>
      <c r="D21" s="378" t="s">
        <v>26</v>
      </c>
      <c r="E21" s="208" t="str">
        <f t="shared" si="0"/>
        <v>Reportes sobre seguimiento de  indicadores del plan institucional, incorporados en la evaluación de la gestión institucional.</v>
      </c>
      <c r="F21" s="318" t="s">
        <v>954</v>
      </c>
      <c r="G21" s="318"/>
      <c r="H21" s="318"/>
      <c r="I21" s="208"/>
      <c r="J21" s="208"/>
      <c r="K21" s="208"/>
      <c r="L21" s="208"/>
      <c r="M21" s="208"/>
      <c r="N21" s="208"/>
      <c r="O21" s="227"/>
      <c r="P21" s="202"/>
      <c r="Q21" s="202"/>
      <c r="R21" s="202"/>
      <c r="S21" s="208"/>
      <c r="T21" s="208"/>
      <c r="U21" s="202"/>
      <c r="V21" s="202"/>
      <c r="W21" s="202"/>
      <c r="X21" s="202"/>
      <c r="Y21" s="202"/>
      <c r="Z21" s="228"/>
      <c r="AA21" s="228"/>
      <c r="AB21" s="232" t="s">
        <v>86</v>
      </c>
    </row>
    <row r="22" spans="1:34" ht="102" x14ac:dyDescent="0.2">
      <c r="A22" s="227" t="s">
        <v>87</v>
      </c>
      <c r="B22" s="231" t="s">
        <v>88</v>
      </c>
      <c r="C22" s="231" t="s">
        <v>89</v>
      </c>
      <c r="D22" s="378" t="s">
        <v>26</v>
      </c>
      <c r="E22" s="208" t="str">
        <f t="shared" si="0"/>
        <v>Documento probatorio de que el jerarca conoció y aprobó la evaluación de la gestión institucional a más tardar en la fechas indicada. Normalmente, este documento se incorpora al inicio de la evaluación.</v>
      </c>
      <c r="F22" s="318" t="s">
        <v>955</v>
      </c>
      <c r="G22" s="318"/>
      <c r="H22" s="318"/>
      <c r="I22" s="208"/>
      <c r="J22" s="208"/>
      <c r="K22" s="208"/>
      <c r="L22" s="208"/>
      <c r="M22" s="208"/>
      <c r="N22" s="208"/>
      <c r="O22" s="227"/>
      <c r="P22" s="202"/>
      <c r="Q22" s="202"/>
      <c r="R22" s="202"/>
      <c r="S22" s="208"/>
      <c r="T22" s="208"/>
      <c r="U22" s="202"/>
      <c r="V22" s="202"/>
      <c r="W22" s="202"/>
      <c r="X22" s="202"/>
      <c r="Y22" s="202"/>
      <c r="Z22" s="228"/>
      <c r="AA22" s="228"/>
      <c r="AB22" s="232" t="s">
        <v>90</v>
      </c>
    </row>
    <row r="23" spans="1:34" ht="76.5" x14ac:dyDescent="0.2">
      <c r="A23" s="227" t="s">
        <v>91</v>
      </c>
      <c r="B23" s="231" t="s">
        <v>92</v>
      </c>
      <c r="C23" s="231" t="s">
        <v>93</v>
      </c>
      <c r="D23" s="378" t="s">
        <v>26</v>
      </c>
      <c r="E23" s="208" t="str">
        <f t="shared" si="0"/>
        <v>Plan de mejora elaborado a partir de la evaluación anual de la gestión, oficializado por la autoridad institucional competente.</v>
      </c>
      <c r="F23" s="318" t="s">
        <v>999</v>
      </c>
      <c r="G23" s="318" t="s">
        <v>1000</v>
      </c>
      <c r="H23" s="318"/>
      <c r="I23" s="208"/>
      <c r="J23" s="208"/>
      <c r="K23" s="208"/>
      <c r="L23" s="208"/>
      <c r="M23" s="208"/>
      <c r="N23" s="208"/>
      <c r="O23" s="227"/>
      <c r="P23" s="202"/>
      <c r="Q23" s="202"/>
      <c r="R23" s="202"/>
      <c r="S23" s="208"/>
      <c r="T23" s="208"/>
      <c r="U23" s="202"/>
      <c r="V23" s="202"/>
      <c r="W23" s="202"/>
      <c r="X23" s="202"/>
      <c r="Y23" s="202"/>
      <c r="Z23" s="228"/>
      <c r="AA23" s="228"/>
      <c r="AB23" s="232" t="s">
        <v>94</v>
      </c>
    </row>
    <row r="24" spans="1:34" ht="140.25" x14ac:dyDescent="0.2">
      <c r="A24" s="227" t="s">
        <v>95</v>
      </c>
      <c r="B24" s="231" t="s">
        <v>96</v>
      </c>
      <c r="C24" s="231" t="s">
        <v>97</v>
      </c>
      <c r="D24" s="378" t="s">
        <v>26</v>
      </c>
      <c r="E24" s="208" t="str">
        <f t="shared" si="0"/>
        <v>Imagen de la sección respectiva de la página de Internet de la Institución</v>
      </c>
      <c r="F24" s="318" t="s">
        <v>1002</v>
      </c>
      <c r="G24" s="318"/>
      <c r="H24" s="318"/>
      <c r="I24" s="208"/>
      <c r="J24" s="208"/>
      <c r="K24" s="208"/>
      <c r="L24" s="208"/>
      <c r="M24" s="208"/>
      <c r="N24" s="208"/>
      <c r="O24" s="227"/>
      <c r="P24" s="202"/>
      <c r="Q24" s="202"/>
      <c r="R24" s="202"/>
      <c r="S24" s="208"/>
      <c r="T24" s="208"/>
      <c r="U24" s="202"/>
      <c r="V24" s="202"/>
      <c r="W24" s="202"/>
      <c r="X24" s="202"/>
      <c r="Y24" s="202"/>
      <c r="Z24" s="228"/>
      <c r="AA24" s="228"/>
      <c r="AB24" s="232" t="s">
        <v>98</v>
      </c>
    </row>
    <row r="25" spans="1:34" ht="102" x14ac:dyDescent="0.2">
      <c r="A25" s="227" t="s">
        <v>99</v>
      </c>
      <c r="B25" s="233" t="s">
        <v>100</v>
      </c>
      <c r="C25" s="231" t="s">
        <v>101</v>
      </c>
      <c r="D25" s="378" t="s">
        <v>26</v>
      </c>
      <c r="E25" s="208" t="str">
        <f t="shared" si="0"/>
        <v>Reportes emitidos que evidencien la integración de los procesos</v>
      </c>
      <c r="F25" s="318" t="s">
        <v>1032</v>
      </c>
      <c r="G25" s="318" t="s">
        <v>956</v>
      </c>
      <c r="H25" s="318"/>
      <c r="I25" s="208"/>
      <c r="J25" s="208"/>
      <c r="K25" s="208"/>
      <c r="L25" s="208"/>
      <c r="M25" s="208"/>
      <c r="N25" s="208"/>
      <c r="O25" s="227"/>
      <c r="P25" s="202"/>
      <c r="Q25" s="202"/>
      <c r="R25" s="202"/>
      <c r="S25" s="208"/>
      <c r="T25" s="208"/>
      <c r="U25" s="202"/>
      <c r="V25" s="202"/>
      <c r="W25" s="202"/>
      <c r="X25" s="202"/>
      <c r="Y25" s="202"/>
      <c r="Z25" s="228"/>
      <c r="AA25" s="228"/>
      <c r="AB25" s="232" t="s">
        <v>102</v>
      </c>
    </row>
    <row r="26" spans="1:34" ht="127.5" x14ac:dyDescent="0.2">
      <c r="A26" s="227" t="s">
        <v>103</v>
      </c>
      <c r="B26" s="240" t="s">
        <v>914</v>
      </c>
      <c r="C26" s="240" t="s">
        <v>915</v>
      </c>
      <c r="D26" s="378" t="s">
        <v>26</v>
      </c>
      <c r="E26" s="208" t="str">
        <f t="shared" si="0"/>
        <v>Documentos que demuestren la vinculación entre el modelo de evaluación del desempeño y las metas y objetivos planteados en la planificación de la institución. Normalmente, esto puede visualizarse en los planes indicados, o en análisis separados preparados con ese fin durante la formulación de esos planes.</v>
      </c>
      <c r="F26" s="318" t="s">
        <v>1003</v>
      </c>
      <c r="G26" s="318" t="s">
        <v>957</v>
      </c>
      <c r="H26" s="318"/>
      <c r="I26" s="208"/>
      <c r="J26" s="208"/>
      <c r="K26" s="208"/>
      <c r="L26" s="208"/>
      <c r="M26" s="208"/>
      <c r="N26" s="208"/>
      <c r="O26" s="227"/>
      <c r="P26" s="202"/>
      <c r="Q26" s="202"/>
      <c r="R26" s="202"/>
      <c r="S26" s="208"/>
      <c r="T26" s="208"/>
      <c r="U26" s="202"/>
      <c r="V26" s="202"/>
      <c r="W26" s="202"/>
      <c r="X26" s="202"/>
      <c r="Y26" s="202"/>
      <c r="Z26" s="228"/>
      <c r="AA26" s="228"/>
      <c r="AB26" s="232" t="s">
        <v>104</v>
      </c>
    </row>
    <row r="27" spans="1:34" x14ac:dyDescent="0.2">
      <c r="A27" s="230"/>
      <c r="B27" s="234"/>
      <c r="C27" s="205"/>
      <c r="D27" s="317"/>
      <c r="E27" s="208"/>
      <c r="F27" s="235"/>
      <c r="G27" s="235"/>
      <c r="H27" s="235"/>
      <c r="I27" s="236"/>
      <c r="J27" s="236"/>
      <c r="K27" s="236"/>
      <c r="L27" s="236"/>
      <c r="M27" s="236"/>
      <c r="N27" s="236"/>
      <c r="O27" s="237"/>
      <c r="P27" s="236"/>
      <c r="Q27" s="236"/>
      <c r="R27" s="236"/>
      <c r="S27" s="236"/>
      <c r="T27" s="236"/>
      <c r="U27" s="238"/>
      <c r="V27" s="238"/>
      <c r="W27" s="238"/>
      <c r="X27" s="238"/>
      <c r="Y27" s="239"/>
      <c r="Z27" s="239"/>
      <c r="AA27" s="239"/>
      <c r="AB27" s="208"/>
    </row>
    <row r="28" spans="1:34" x14ac:dyDescent="0.2">
      <c r="A28" s="354">
        <v>2</v>
      </c>
      <c r="B28" s="355" t="s">
        <v>731</v>
      </c>
      <c r="C28" s="356"/>
      <c r="D28" s="354"/>
      <c r="E28" s="357"/>
      <c r="F28" s="358"/>
      <c r="G28" s="358"/>
      <c r="H28" s="358"/>
      <c r="I28" s="236"/>
      <c r="J28" s="236"/>
      <c r="K28" s="236"/>
      <c r="L28" s="208"/>
      <c r="M28" s="208"/>
      <c r="N28" s="208"/>
      <c r="O28" s="227"/>
      <c r="P28" s="202"/>
      <c r="Q28" s="202"/>
      <c r="R28" s="202"/>
      <c r="S28" s="208"/>
      <c r="T28" s="208"/>
      <c r="U28" s="202"/>
      <c r="V28" s="202"/>
      <c r="W28" s="202"/>
      <c r="X28" s="202"/>
      <c r="Y28" s="202"/>
      <c r="Z28" s="228"/>
      <c r="AA28" s="228"/>
      <c r="AB28" s="229"/>
    </row>
    <row r="29" spans="1:34" ht="114.75" x14ac:dyDescent="0.2">
      <c r="A29" s="227" t="s">
        <v>106</v>
      </c>
      <c r="B29" s="240" t="s">
        <v>107</v>
      </c>
      <c r="C29" s="240" t="s">
        <v>108</v>
      </c>
      <c r="D29" s="378" t="s">
        <v>26</v>
      </c>
      <c r="E29" s="208" t="str">
        <f t="shared" ref="E29:E45" si="1">IF(D29="SI",AB29,"")</f>
        <v>Código de ética o similar debidamente oficializado mediante el acto de emisión o adopción por el jerarca institucional.</v>
      </c>
      <c r="F29" s="318" t="s">
        <v>1070</v>
      </c>
      <c r="G29" s="318"/>
      <c r="H29" s="318"/>
      <c r="I29" s="208"/>
      <c r="J29" s="208"/>
      <c r="K29" s="208"/>
      <c r="L29" s="208"/>
      <c r="M29" s="208"/>
      <c r="N29" s="208"/>
      <c r="O29" s="202"/>
      <c r="P29" s="202"/>
      <c r="Q29" s="202"/>
      <c r="R29" s="202"/>
      <c r="S29" s="202"/>
      <c r="T29" s="202"/>
      <c r="U29" s="202"/>
      <c r="V29" s="202"/>
      <c r="W29" s="202"/>
      <c r="X29" s="202"/>
      <c r="Y29" s="202"/>
      <c r="Z29" s="228"/>
      <c r="AA29" s="228"/>
      <c r="AB29" s="232" t="s">
        <v>109</v>
      </c>
      <c r="AG29" s="199"/>
      <c r="AH29" s="199"/>
    </row>
    <row r="30" spans="1:34" ht="331.5" x14ac:dyDescent="0.2">
      <c r="A30" s="227" t="s">
        <v>110</v>
      </c>
      <c r="B30" s="240" t="s">
        <v>111</v>
      </c>
      <c r="C30" s="240" t="s">
        <v>112</v>
      </c>
      <c r="D30" s="378" t="s">
        <v>26</v>
      </c>
      <c r="E30" s="208" t="str">
        <f t="shared" si="1"/>
        <v>Documentación de los mecanismos, los cuales deben haber sido oficializados por la autoridad institucional competente.</v>
      </c>
      <c r="F30" s="386" t="s">
        <v>960</v>
      </c>
      <c r="G30" s="318" t="s">
        <v>958</v>
      </c>
      <c r="H30" s="318"/>
      <c r="I30" s="208"/>
      <c r="J30" s="208"/>
      <c r="K30" s="208"/>
      <c r="L30" s="208"/>
      <c r="M30" s="208"/>
      <c r="N30" s="208"/>
      <c r="O30" s="202"/>
      <c r="P30" s="202"/>
      <c r="Q30" s="202"/>
      <c r="R30" s="202"/>
      <c r="S30" s="202"/>
      <c r="T30" s="202"/>
      <c r="U30" s="202"/>
      <c r="V30" s="202"/>
      <c r="W30" s="202"/>
      <c r="X30" s="202"/>
      <c r="Y30" s="202"/>
      <c r="Z30" s="228"/>
      <c r="AA30" s="228"/>
      <c r="AB30" s="232" t="s">
        <v>113</v>
      </c>
      <c r="AG30" s="199"/>
      <c r="AH30" s="199"/>
    </row>
    <row r="31" spans="1:34" ht="127.5" x14ac:dyDescent="0.2">
      <c r="A31" s="227" t="s">
        <v>114</v>
      </c>
      <c r="B31" s="240" t="s">
        <v>115</v>
      </c>
      <c r="C31" s="240" t="s">
        <v>116</v>
      </c>
      <c r="D31" s="378" t="s">
        <v>26</v>
      </c>
      <c r="E31" s="208" t="str">
        <f t="shared" si="1"/>
        <v>Informe de la auditoría de la ética efectuada.</v>
      </c>
      <c r="F31" s="314" t="s">
        <v>1005</v>
      </c>
      <c r="G31" s="318"/>
      <c r="H31" s="318"/>
      <c r="I31" s="208"/>
      <c r="J31" s="208"/>
      <c r="K31" s="208"/>
      <c r="L31" s="208"/>
      <c r="M31" s="208"/>
      <c r="N31" s="208"/>
      <c r="O31" s="202"/>
      <c r="P31" s="202"/>
      <c r="Q31" s="202"/>
      <c r="R31" s="202"/>
      <c r="S31" s="202"/>
      <c r="T31" s="202"/>
      <c r="U31" s="202"/>
      <c r="V31" s="202"/>
      <c r="W31" s="202"/>
      <c r="X31" s="202"/>
      <c r="Y31" s="202"/>
      <c r="Z31" s="228"/>
      <c r="AA31" s="228"/>
      <c r="AB31" s="232" t="s">
        <v>117</v>
      </c>
      <c r="AG31" s="199"/>
      <c r="AH31" s="199"/>
    </row>
    <row r="32" spans="1:34" ht="191.25" x14ac:dyDescent="0.2">
      <c r="A32" s="227" t="s">
        <v>118</v>
      </c>
      <c r="B32" s="240" t="s">
        <v>119</v>
      </c>
      <c r="C32" s="240" t="s">
        <v>120</v>
      </c>
      <c r="D32" s="379" t="s">
        <v>26</v>
      </c>
      <c r="E32" s="208" t="str">
        <f t="shared" si="1"/>
        <v>Documentación de los componentes.</v>
      </c>
      <c r="F32" s="318" t="s">
        <v>1004</v>
      </c>
      <c r="G32" s="318" t="s">
        <v>1006</v>
      </c>
      <c r="H32" s="318"/>
      <c r="I32" s="208"/>
      <c r="J32" s="208"/>
      <c r="K32" s="208"/>
      <c r="L32" s="208"/>
      <c r="M32" s="208"/>
      <c r="N32" s="208"/>
      <c r="O32" s="202"/>
      <c r="P32" s="202"/>
      <c r="Q32" s="202"/>
      <c r="R32" s="202"/>
      <c r="S32" s="202"/>
      <c r="T32" s="202"/>
      <c r="U32" s="202"/>
      <c r="V32" s="202"/>
      <c r="W32" s="202"/>
      <c r="X32" s="202"/>
      <c r="Y32" s="202"/>
      <c r="Z32" s="228"/>
      <c r="AA32" s="228"/>
      <c r="AB32" s="232" t="s">
        <v>121</v>
      </c>
      <c r="AG32" s="199"/>
      <c r="AH32" s="199"/>
    </row>
    <row r="33" spans="1:34" ht="114.75" x14ac:dyDescent="0.2">
      <c r="A33" s="227" t="s">
        <v>122</v>
      </c>
      <c r="B33" s="240" t="s">
        <v>123</v>
      </c>
      <c r="C33" s="240" t="s">
        <v>124</v>
      </c>
      <c r="D33" s="378" t="s">
        <v>27</v>
      </c>
      <c r="E33" s="208" t="str">
        <f t="shared" si="1"/>
        <v/>
      </c>
      <c r="F33" s="318"/>
      <c r="G33" s="318"/>
      <c r="H33" s="318"/>
      <c r="I33" s="208"/>
      <c r="J33" s="208"/>
      <c r="K33" s="208"/>
      <c r="L33" s="208"/>
      <c r="M33" s="208"/>
      <c r="N33" s="208"/>
      <c r="O33" s="202"/>
      <c r="P33" s="202"/>
      <c r="Q33" s="202"/>
      <c r="R33" s="202"/>
      <c r="S33" s="202"/>
      <c r="T33" s="202"/>
      <c r="U33" s="202"/>
      <c r="V33" s="202"/>
      <c r="W33" s="202"/>
      <c r="X33" s="202"/>
      <c r="Y33" s="202"/>
      <c r="Z33" s="228"/>
      <c r="AA33" s="228"/>
      <c r="AB33" s="232" t="s">
        <v>125</v>
      </c>
      <c r="AG33" s="199"/>
      <c r="AH33" s="199"/>
    </row>
    <row r="34" spans="1:34" ht="89.25" x14ac:dyDescent="0.2">
      <c r="A34" s="227" t="s">
        <v>126</v>
      </c>
      <c r="B34" s="240" t="s">
        <v>127</v>
      </c>
      <c r="C34" s="240" t="s">
        <v>128</v>
      </c>
      <c r="D34" s="378" t="s">
        <v>27</v>
      </c>
      <c r="E34" s="208" t="str">
        <f t="shared" si="1"/>
        <v/>
      </c>
      <c r="F34" s="314"/>
      <c r="G34" s="314" t="s">
        <v>1033</v>
      </c>
      <c r="H34" s="314"/>
      <c r="I34" s="208"/>
      <c r="J34" s="208"/>
      <c r="K34" s="208"/>
      <c r="L34" s="208"/>
      <c r="M34" s="208"/>
      <c r="N34" s="208"/>
      <c r="O34" s="202"/>
      <c r="P34" s="202"/>
      <c r="Q34" s="202"/>
      <c r="R34" s="202"/>
      <c r="S34" s="202"/>
      <c r="T34" s="202"/>
      <c r="U34" s="202"/>
      <c r="V34" s="202"/>
      <c r="W34" s="202"/>
      <c r="X34" s="202"/>
      <c r="Y34" s="202"/>
      <c r="Z34" s="228"/>
      <c r="AA34" s="228"/>
      <c r="AB34" s="232" t="s">
        <v>129</v>
      </c>
      <c r="AG34" s="199"/>
      <c r="AH34" s="199"/>
    </row>
    <row r="35" spans="1:34" ht="127.5" x14ac:dyDescent="0.2">
      <c r="A35" s="227" t="s">
        <v>130</v>
      </c>
      <c r="B35" s="242" t="s">
        <v>131</v>
      </c>
      <c r="C35" s="242" t="s">
        <v>132</v>
      </c>
      <c r="D35" s="378" t="s">
        <v>26</v>
      </c>
      <c r="E35" s="208" t="str">
        <f t="shared" si="1"/>
        <v>Normativa interna sobre cauciones.</v>
      </c>
      <c r="F35" s="386" t="s">
        <v>959</v>
      </c>
      <c r="G35" s="318" t="s">
        <v>931</v>
      </c>
      <c r="H35" s="318"/>
      <c r="I35" s="318"/>
      <c r="J35" s="318"/>
      <c r="K35" s="318"/>
      <c r="L35" s="318"/>
      <c r="M35" s="318"/>
      <c r="N35" s="208"/>
      <c r="O35" s="202"/>
      <c r="P35" s="202"/>
      <c r="Q35" s="202"/>
      <c r="R35" s="202"/>
      <c r="S35" s="202"/>
      <c r="T35" s="202"/>
      <c r="U35" s="202"/>
      <c r="V35" s="202"/>
      <c r="W35" s="202"/>
      <c r="X35" s="202"/>
      <c r="Y35" s="202"/>
      <c r="Z35" s="228"/>
      <c r="AA35" s="228"/>
      <c r="AB35" s="232" t="s">
        <v>133</v>
      </c>
    </row>
    <row r="36" spans="1:34" ht="114.75" x14ac:dyDescent="0.2">
      <c r="A36" s="227" t="s">
        <v>134</v>
      </c>
      <c r="B36" s="242" t="s">
        <v>135</v>
      </c>
      <c r="C36" s="242" t="s">
        <v>136</v>
      </c>
      <c r="D36" s="378" t="s">
        <v>29</v>
      </c>
      <c r="E36" s="208" t="str">
        <f t="shared" si="1"/>
        <v/>
      </c>
      <c r="F36" s="318" t="s">
        <v>1034</v>
      </c>
      <c r="G36" s="318"/>
      <c r="H36" s="318"/>
      <c r="I36" s="318"/>
      <c r="J36" s="318"/>
      <c r="K36" s="318"/>
      <c r="L36" s="318"/>
      <c r="M36" s="318"/>
      <c r="N36" s="208"/>
      <c r="O36" s="202"/>
      <c r="P36" s="202"/>
      <c r="Q36" s="202"/>
      <c r="R36" s="202"/>
      <c r="S36" s="202"/>
      <c r="T36" s="202"/>
      <c r="U36" s="202"/>
      <c r="V36" s="202"/>
      <c r="W36" s="202"/>
      <c r="X36" s="202"/>
      <c r="Y36" s="202"/>
      <c r="Z36" s="228"/>
      <c r="AA36" s="228"/>
      <c r="AB36" s="232" t="s">
        <v>137</v>
      </c>
    </row>
    <row r="37" spans="1:34" ht="153" x14ac:dyDescent="0.2">
      <c r="A37" s="227" t="s">
        <v>138</v>
      </c>
      <c r="B37" s="240" t="s">
        <v>139</v>
      </c>
      <c r="C37" s="240" t="s">
        <v>140</v>
      </c>
      <c r="D37" s="378" t="s">
        <v>26</v>
      </c>
      <c r="E37" s="208" t="str">
        <f t="shared" si="1"/>
        <v>Documentación que comprueba la comunicación a la máxima autoridad.</v>
      </c>
      <c r="F37" s="318" t="s">
        <v>1035</v>
      </c>
      <c r="G37" s="318"/>
      <c r="H37" s="318"/>
      <c r="I37" s="208"/>
      <c r="J37" s="208"/>
      <c r="K37" s="208"/>
      <c r="L37" s="208"/>
      <c r="M37" s="208"/>
      <c r="N37" s="208"/>
      <c r="O37" s="202"/>
      <c r="P37" s="202"/>
      <c r="Q37" s="202"/>
      <c r="R37" s="202"/>
      <c r="S37" s="202"/>
      <c r="T37" s="202"/>
      <c r="U37" s="202"/>
      <c r="V37" s="202"/>
      <c r="W37" s="202"/>
      <c r="X37" s="202"/>
      <c r="Y37" s="202"/>
      <c r="Z37" s="228"/>
      <c r="AA37" s="228"/>
      <c r="AB37" s="232" t="s">
        <v>141</v>
      </c>
      <c r="AG37" s="199"/>
      <c r="AH37" s="199"/>
    </row>
    <row r="38" spans="1:34" ht="127.5" x14ac:dyDescent="0.2">
      <c r="A38" s="227" t="s">
        <v>142</v>
      </c>
      <c r="B38" s="240" t="s">
        <v>916</v>
      </c>
      <c r="C38" s="240" t="s">
        <v>143</v>
      </c>
      <c r="D38" s="378" t="s">
        <v>27</v>
      </c>
      <c r="E38" s="208" t="str">
        <f t="shared" si="1"/>
        <v/>
      </c>
      <c r="F38" s="318"/>
      <c r="G38" s="318"/>
      <c r="H38" s="318"/>
      <c r="I38" s="208"/>
      <c r="J38" s="208"/>
      <c r="K38" s="208"/>
      <c r="L38" s="208"/>
      <c r="M38" s="208"/>
      <c r="N38" s="208"/>
      <c r="O38" s="202"/>
      <c r="P38" s="202"/>
      <c r="Q38" s="202"/>
      <c r="R38" s="202"/>
      <c r="S38" s="202"/>
      <c r="T38" s="202"/>
      <c r="U38" s="202"/>
      <c r="V38" s="202"/>
      <c r="W38" s="202"/>
      <c r="X38" s="202"/>
      <c r="Y38" s="202"/>
      <c r="Z38" s="228"/>
      <c r="AA38" s="228"/>
      <c r="AB38" s="232" t="s">
        <v>144</v>
      </c>
      <c r="AG38" s="199"/>
      <c r="AH38" s="199"/>
    </row>
    <row r="39" spans="1:34" ht="114.75" x14ac:dyDescent="0.2">
      <c r="A39" s="227" t="s">
        <v>145</v>
      </c>
      <c r="B39" s="240" t="s">
        <v>146</v>
      </c>
      <c r="C39" s="240" t="s">
        <v>147</v>
      </c>
      <c r="D39" s="378" t="s">
        <v>27</v>
      </c>
      <c r="E39" s="208" t="str">
        <f t="shared" si="1"/>
        <v/>
      </c>
      <c r="F39" s="318"/>
      <c r="G39" s="318"/>
      <c r="H39" s="318"/>
      <c r="I39" s="208"/>
      <c r="J39" s="208"/>
      <c r="K39" s="208"/>
      <c r="L39" s="208"/>
      <c r="M39" s="208"/>
      <c r="N39" s="208"/>
      <c r="O39" s="202"/>
      <c r="P39" s="202"/>
      <c r="Q39" s="202"/>
      <c r="R39" s="202"/>
      <c r="S39" s="202"/>
      <c r="T39" s="202"/>
      <c r="U39" s="202"/>
      <c r="V39" s="202"/>
      <c r="W39" s="202"/>
      <c r="X39" s="202"/>
      <c r="Y39" s="202"/>
      <c r="Z39" s="228"/>
      <c r="AA39" s="228"/>
      <c r="AB39" s="232" t="s">
        <v>148</v>
      </c>
      <c r="AG39" s="199"/>
      <c r="AH39" s="199"/>
    </row>
    <row r="40" spans="1:34" ht="153" x14ac:dyDescent="0.2">
      <c r="A40" s="227" t="s">
        <v>149</v>
      </c>
      <c r="B40" s="242" t="s">
        <v>150</v>
      </c>
      <c r="C40" s="242" t="s">
        <v>151</v>
      </c>
      <c r="D40" s="378" t="s">
        <v>26</v>
      </c>
      <c r="E40" s="208" t="str">
        <f t="shared" si="1"/>
        <v>Manual de puestos o similar, actualizado y oficializado.</v>
      </c>
      <c r="F40" s="314" t="s">
        <v>1036</v>
      </c>
      <c r="G40" s="318"/>
      <c r="H40" s="318"/>
      <c r="I40" s="318"/>
      <c r="J40" s="318"/>
      <c r="K40" s="318"/>
      <c r="L40" s="318"/>
      <c r="M40" s="318"/>
      <c r="N40" s="208"/>
      <c r="O40" s="202"/>
      <c r="P40" s="202"/>
      <c r="Q40" s="202"/>
      <c r="R40" s="202"/>
      <c r="S40" s="202"/>
      <c r="T40" s="202"/>
      <c r="U40" s="202"/>
      <c r="V40" s="202"/>
      <c r="W40" s="202"/>
      <c r="X40" s="202"/>
      <c r="Y40" s="202"/>
      <c r="Z40" s="228"/>
      <c r="AA40" s="228"/>
      <c r="AB40" s="232" t="s">
        <v>152</v>
      </c>
    </row>
    <row r="41" spans="1:34" ht="114.75" x14ac:dyDescent="0.2">
      <c r="A41" s="227" t="s">
        <v>153</v>
      </c>
      <c r="B41" s="240" t="s">
        <v>154</v>
      </c>
      <c r="C41" s="240" t="s">
        <v>155</v>
      </c>
      <c r="D41" s="378" t="s">
        <v>26</v>
      </c>
      <c r="E41" s="208" t="str">
        <f t="shared" si="1"/>
        <v>Documentación de resultados de la revisión de los procesos institucionales y de las acciones emprendidas.</v>
      </c>
      <c r="F41" s="318" t="s">
        <v>1037</v>
      </c>
      <c r="G41" s="386" t="s">
        <v>997</v>
      </c>
      <c r="H41" s="318"/>
      <c r="I41" s="208"/>
      <c r="J41" s="208"/>
      <c r="K41" s="208"/>
      <c r="L41" s="208"/>
      <c r="M41" s="208"/>
      <c r="N41" s="208"/>
      <c r="O41" s="202"/>
      <c r="P41" s="202"/>
      <c r="Q41" s="202"/>
      <c r="R41" s="202"/>
      <c r="S41" s="202"/>
      <c r="T41" s="202"/>
      <c r="U41" s="202"/>
      <c r="V41" s="202"/>
      <c r="W41" s="202"/>
      <c r="X41" s="202"/>
      <c r="Y41" s="202"/>
      <c r="Z41" s="228"/>
      <c r="AA41" s="228"/>
      <c r="AB41" s="232" t="s">
        <v>156</v>
      </c>
      <c r="AG41" s="199"/>
      <c r="AH41" s="199"/>
    </row>
    <row r="42" spans="1:34" ht="149.25" customHeight="1" x14ac:dyDescent="0.2">
      <c r="A42" s="227" t="s">
        <v>157</v>
      </c>
      <c r="B42" s="240" t="s">
        <v>158</v>
      </c>
      <c r="C42" s="240" t="s">
        <v>159</v>
      </c>
      <c r="D42" s="378" t="s">
        <v>26</v>
      </c>
      <c r="E42" s="208" t="str">
        <f t="shared" si="1"/>
        <v>Reporte o listado de los datos registrados, que contemple los alcances de la pregunta.</v>
      </c>
      <c r="F42" s="318" t="s">
        <v>1007</v>
      </c>
      <c r="G42" s="314" t="s">
        <v>941</v>
      </c>
      <c r="H42" s="318"/>
      <c r="I42" s="208"/>
      <c r="J42" s="208"/>
      <c r="K42" s="208"/>
      <c r="L42" s="208"/>
      <c r="M42" s="208"/>
      <c r="N42" s="208"/>
      <c r="O42" s="202"/>
      <c r="P42" s="202"/>
      <c r="Q42" s="202"/>
      <c r="R42" s="202"/>
      <c r="S42" s="202"/>
      <c r="T42" s="202"/>
      <c r="U42" s="202"/>
      <c r="V42" s="202"/>
      <c r="W42" s="202"/>
      <c r="X42" s="202"/>
      <c r="Y42" s="202"/>
      <c r="Z42" s="228"/>
      <c r="AA42" s="228"/>
      <c r="AB42" s="232" t="s">
        <v>160</v>
      </c>
      <c r="AG42" s="199"/>
      <c r="AH42" s="199"/>
    </row>
    <row r="43" spans="1:34" ht="165.75" x14ac:dyDescent="0.2">
      <c r="A43" s="227" t="s">
        <v>161</v>
      </c>
      <c r="B43" s="240" t="s">
        <v>162</v>
      </c>
      <c r="C43" s="240" t="s">
        <v>163</v>
      </c>
      <c r="D43" s="378" t="s">
        <v>26</v>
      </c>
      <c r="E43" s="208" t="str">
        <f t="shared" si="1"/>
        <v>Imagen respectiva de la página de Internet institucional.</v>
      </c>
      <c r="F43" s="318" t="s">
        <v>1009</v>
      </c>
      <c r="G43" s="318" t="s">
        <v>1008</v>
      </c>
      <c r="H43" s="318"/>
      <c r="I43" s="208"/>
      <c r="J43" s="208"/>
      <c r="K43" s="208"/>
      <c r="L43" s="208"/>
      <c r="M43" s="208"/>
      <c r="N43" s="208"/>
      <c r="O43" s="202"/>
      <c r="P43" s="202"/>
      <c r="Q43" s="202"/>
      <c r="R43" s="202"/>
      <c r="S43" s="202"/>
      <c r="T43" s="202"/>
      <c r="U43" s="202"/>
      <c r="V43" s="202"/>
      <c r="W43" s="202"/>
      <c r="X43" s="202"/>
      <c r="Y43" s="202"/>
      <c r="Z43" s="228"/>
      <c r="AA43" s="228"/>
      <c r="AB43" s="232" t="s">
        <v>164</v>
      </c>
      <c r="AG43" s="199"/>
      <c r="AH43" s="199"/>
    </row>
    <row r="44" spans="1:34" ht="140.25" x14ac:dyDescent="0.2">
      <c r="A44" s="227" t="s">
        <v>165</v>
      </c>
      <c r="B44" s="240" t="s">
        <v>166</v>
      </c>
      <c r="C44" s="240" t="s">
        <v>167</v>
      </c>
      <c r="D44" s="378" t="s">
        <v>26</v>
      </c>
      <c r="E44" s="208" t="str">
        <f t="shared" si="1"/>
        <v>Imagen respectiva de la página de Internet institucional.</v>
      </c>
      <c r="F44" s="318" t="s">
        <v>962</v>
      </c>
      <c r="G44" s="318"/>
      <c r="H44" s="318"/>
      <c r="I44" s="318"/>
      <c r="J44" s="318"/>
      <c r="K44" s="318"/>
      <c r="L44" s="318"/>
      <c r="M44" s="318"/>
      <c r="N44" s="208"/>
      <c r="O44" s="202"/>
      <c r="P44" s="202"/>
      <c r="Q44" s="202"/>
      <c r="R44" s="202"/>
      <c r="S44" s="202"/>
      <c r="T44" s="202"/>
      <c r="U44" s="202"/>
      <c r="V44" s="202"/>
      <c r="W44" s="202"/>
      <c r="X44" s="202"/>
      <c r="Y44" s="202"/>
      <c r="Z44" s="228"/>
      <c r="AA44" s="228"/>
      <c r="AB44" s="232" t="s">
        <v>164</v>
      </c>
    </row>
    <row r="45" spans="1:34" ht="140.25" x14ac:dyDescent="0.2">
      <c r="A45" s="227" t="s">
        <v>908</v>
      </c>
      <c r="B45" s="240" t="s">
        <v>168</v>
      </c>
      <c r="C45" s="240" t="s">
        <v>169</v>
      </c>
      <c r="D45" s="378" t="s">
        <v>26</v>
      </c>
      <c r="E45" s="208" t="str">
        <f t="shared" si="1"/>
        <v>Oficio interno que demuestre por parte del tercero independiente que ha revisado y que ha completado en toda su extensión el inventario anual de los bienes propiedad de la institución, así como el oficio de remisión de la información a la DGAB.</v>
      </c>
      <c r="F45" s="387" t="s">
        <v>964</v>
      </c>
      <c r="G45" s="385" t="s">
        <v>963</v>
      </c>
      <c r="H45" s="318"/>
      <c r="I45" s="318"/>
      <c r="J45" s="318"/>
      <c r="K45" s="318"/>
      <c r="L45" s="318"/>
      <c r="M45" s="318"/>
      <c r="N45" s="208"/>
      <c r="O45" s="202"/>
      <c r="P45" s="202"/>
      <c r="Q45" s="202"/>
      <c r="R45" s="202"/>
      <c r="S45" s="202"/>
      <c r="T45" s="202"/>
      <c r="U45" s="202"/>
      <c r="V45" s="202"/>
      <c r="W45" s="202"/>
      <c r="X45" s="202"/>
      <c r="Y45" s="202"/>
      <c r="Z45" s="228"/>
      <c r="AA45" s="228"/>
      <c r="AB45" s="236" t="s">
        <v>170</v>
      </c>
    </row>
    <row r="46" spans="1:34" ht="140.25" x14ac:dyDescent="0.2">
      <c r="A46" s="380" t="s">
        <v>793</v>
      </c>
      <c r="B46" s="381" t="s">
        <v>909</v>
      </c>
      <c r="C46" s="240"/>
      <c r="D46" s="317" t="s">
        <v>26</v>
      </c>
      <c r="E46" s="208"/>
      <c r="F46" s="318"/>
      <c r="G46" s="318"/>
      <c r="H46" s="318"/>
      <c r="I46" s="318"/>
      <c r="J46" s="318"/>
      <c r="K46" s="318"/>
      <c r="L46" s="318"/>
      <c r="M46" s="318"/>
      <c r="N46" s="208"/>
      <c r="O46" s="202"/>
      <c r="P46" s="202"/>
      <c r="Q46" s="202"/>
      <c r="R46" s="202"/>
      <c r="S46" s="202"/>
      <c r="T46" s="202"/>
      <c r="U46" s="202"/>
      <c r="V46" s="202"/>
      <c r="W46" s="202"/>
      <c r="X46" s="202"/>
      <c r="Y46" s="202"/>
      <c r="Z46" s="228"/>
      <c r="AA46" s="228"/>
      <c r="AB46" s="236"/>
    </row>
    <row r="47" spans="1:34" x14ac:dyDescent="0.2">
      <c r="A47" s="230"/>
      <c r="B47" s="234"/>
      <c r="C47" s="205"/>
      <c r="D47" s="226"/>
      <c r="E47" s="208"/>
      <c r="F47" s="318"/>
      <c r="G47" s="318"/>
      <c r="H47" s="318"/>
      <c r="I47" s="208"/>
      <c r="J47" s="208"/>
      <c r="K47" s="208"/>
      <c r="L47" s="208"/>
      <c r="M47" s="208"/>
      <c r="N47" s="208"/>
      <c r="O47" s="202"/>
      <c r="P47" s="202"/>
      <c r="Q47" s="202"/>
      <c r="R47" s="202"/>
      <c r="S47" s="202"/>
      <c r="T47" s="202"/>
      <c r="U47" s="202"/>
      <c r="V47" s="202"/>
      <c r="W47" s="202"/>
      <c r="X47" s="202"/>
      <c r="Y47" s="202"/>
      <c r="Z47" s="228"/>
      <c r="AA47" s="228"/>
      <c r="AB47" s="208"/>
    </row>
    <row r="48" spans="1:34" x14ac:dyDescent="0.2">
      <c r="A48" s="354">
        <v>3</v>
      </c>
      <c r="B48" s="355" t="s">
        <v>171</v>
      </c>
      <c r="C48" s="356"/>
      <c r="D48" s="354"/>
      <c r="E48" s="357"/>
      <c r="F48" s="358"/>
      <c r="G48" s="358"/>
      <c r="H48" s="358"/>
      <c r="I48" s="236"/>
      <c r="J48" s="236"/>
      <c r="K48" s="236"/>
      <c r="L48" s="208"/>
      <c r="M48" s="208"/>
      <c r="N48" s="208"/>
      <c r="O48" s="227"/>
      <c r="P48" s="202"/>
      <c r="Q48" s="202"/>
      <c r="R48" s="202"/>
      <c r="S48" s="208"/>
      <c r="T48" s="208"/>
      <c r="U48" s="202"/>
      <c r="V48" s="202"/>
      <c r="W48" s="202"/>
      <c r="X48" s="202"/>
      <c r="Y48" s="202"/>
      <c r="Z48" s="228"/>
      <c r="AA48" s="228"/>
      <c r="AB48" s="229"/>
    </row>
    <row r="49" spans="1:28" ht="191.25" x14ac:dyDescent="0.2">
      <c r="A49" s="227" t="s">
        <v>172</v>
      </c>
      <c r="B49" s="240" t="s">
        <v>173</v>
      </c>
      <c r="C49" s="240" t="s">
        <v>174</v>
      </c>
      <c r="D49" s="245" t="s">
        <v>26</v>
      </c>
      <c r="E49" s="208" t="str">
        <f t="shared" ref="E49:E61" si="2">IF(D49="SI",AB49,"")</f>
        <v>Reglamento orgánico o similar, con indicación de la existencia de la proveeduría o similar y de las funciones que realiza.</v>
      </c>
      <c r="F49" s="386" t="s">
        <v>965</v>
      </c>
      <c r="G49" s="314" t="s">
        <v>923</v>
      </c>
      <c r="H49" s="318"/>
      <c r="I49" s="208"/>
      <c r="J49" s="208"/>
      <c r="K49" s="208"/>
      <c r="L49" s="208"/>
      <c r="M49" s="208"/>
      <c r="N49" s="208"/>
      <c r="O49" s="202"/>
      <c r="P49" s="202"/>
      <c r="Q49" s="202"/>
      <c r="R49" s="202"/>
      <c r="S49" s="202"/>
      <c r="T49" s="202"/>
      <c r="U49" s="202"/>
      <c r="V49" s="202"/>
      <c r="W49" s="202"/>
      <c r="X49" s="202"/>
      <c r="Y49" s="202"/>
      <c r="Z49" s="228"/>
      <c r="AA49" s="228"/>
      <c r="AB49" s="232" t="s">
        <v>175</v>
      </c>
    </row>
    <row r="50" spans="1:28" ht="409.5" x14ac:dyDescent="0.2">
      <c r="A50" s="227" t="s">
        <v>176</v>
      </c>
      <c r="B50" s="240" t="s">
        <v>177</v>
      </c>
      <c r="C50" s="240" t="s">
        <v>178</v>
      </c>
      <c r="D50" s="245" t="s">
        <v>26</v>
      </c>
      <c r="E50" s="208" t="str">
        <f t="shared" si="2"/>
        <v>Normativa interna sobre contratación administrativa que contemple las etapas señaladas en la pregunta.</v>
      </c>
      <c r="F50" s="386" t="s">
        <v>966</v>
      </c>
      <c r="G50" s="318" t="s">
        <v>926</v>
      </c>
      <c r="H50" s="318"/>
      <c r="I50" s="208"/>
      <c r="J50" s="208"/>
      <c r="K50" s="208"/>
      <c r="L50" s="208"/>
      <c r="M50" s="208"/>
      <c r="N50" s="208"/>
      <c r="O50" s="202"/>
      <c r="P50" s="202"/>
      <c r="Q50" s="202"/>
      <c r="R50" s="202"/>
      <c r="S50" s="202"/>
      <c r="T50" s="202"/>
      <c r="U50" s="202"/>
      <c r="V50" s="202"/>
      <c r="W50" s="202"/>
      <c r="X50" s="202"/>
      <c r="Y50" s="202"/>
      <c r="Z50" s="228"/>
      <c r="AA50" s="228"/>
      <c r="AB50" s="232" t="s">
        <v>179</v>
      </c>
    </row>
    <row r="51" spans="1:28" ht="409.5" x14ac:dyDescent="0.2">
      <c r="A51" s="227" t="s">
        <v>180</v>
      </c>
      <c r="B51" s="240" t="s">
        <v>181</v>
      </c>
      <c r="C51" s="240" t="s">
        <v>182</v>
      </c>
      <c r="D51" s="245" t="s">
        <v>26</v>
      </c>
      <c r="E51" s="208" t="str">
        <f t="shared" si="2"/>
        <v>Normativa interna que regule lo indicado por la pregunta.</v>
      </c>
      <c r="F51" s="388" t="s">
        <v>967</v>
      </c>
      <c r="G51" s="314" t="s">
        <v>932</v>
      </c>
      <c r="H51" s="314"/>
      <c r="I51" s="208"/>
      <c r="J51" s="208"/>
      <c r="K51" s="208"/>
      <c r="L51" s="208"/>
      <c r="M51" s="208"/>
      <c r="N51" s="208"/>
      <c r="O51" s="202"/>
      <c r="P51" s="202"/>
      <c r="Q51" s="202"/>
      <c r="R51" s="202"/>
      <c r="S51" s="202"/>
      <c r="T51" s="202"/>
      <c r="U51" s="202"/>
      <c r="V51" s="202"/>
      <c r="W51" s="202"/>
      <c r="X51" s="202"/>
      <c r="Y51" s="202"/>
      <c r="Z51" s="228"/>
      <c r="AA51" s="228"/>
      <c r="AB51" s="232" t="s">
        <v>183</v>
      </c>
    </row>
    <row r="52" spans="1:28" ht="255" x14ac:dyDescent="0.2">
      <c r="A52" s="227" t="s">
        <v>184</v>
      </c>
      <c r="B52" s="240" t="s">
        <v>185</v>
      </c>
      <c r="C52" s="240" t="s">
        <v>186</v>
      </c>
      <c r="D52" s="245" t="s">
        <v>26</v>
      </c>
      <c r="E52" s="208" t="str">
        <f t="shared" si="2"/>
        <v>Documentación oficializada de la definición de plazos.</v>
      </c>
      <c r="F52" s="388" t="s">
        <v>1038</v>
      </c>
      <c r="G52" s="314" t="s">
        <v>933</v>
      </c>
      <c r="H52" s="314"/>
      <c r="I52" s="208"/>
      <c r="J52" s="208"/>
      <c r="K52" s="208"/>
      <c r="L52" s="208"/>
      <c r="M52" s="208"/>
      <c r="N52" s="208"/>
      <c r="O52" s="202"/>
      <c r="P52" s="202"/>
      <c r="Q52" s="202"/>
      <c r="R52" s="202"/>
      <c r="S52" s="202"/>
      <c r="T52" s="202"/>
      <c r="U52" s="202"/>
      <c r="V52" s="202"/>
      <c r="W52" s="202"/>
      <c r="X52" s="202"/>
      <c r="Y52" s="202"/>
      <c r="Z52" s="228"/>
      <c r="AA52" s="228"/>
      <c r="AB52" s="232" t="s">
        <v>187</v>
      </c>
    </row>
    <row r="53" spans="1:28" ht="153" x14ac:dyDescent="0.2">
      <c r="A53" s="227" t="s">
        <v>188</v>
      </c>
      <c r="B53" s="240" t="s">
        <v>189</v>
      </c>
      <c r="C53" s="240" t="s">
        <v>190</v>
      </c>
      <c r="D53" s="245" t="s">
        <v>26</v>
      </c>
      <c r="E53" s="236" t="str">
        <f t="shared" si="2"/>
        <v>Plan o programa de adquisiciones.</v>
      </c>
      <c r="F53" s="388" t="s">
        <v>968</v>
      </c>
      <c r="G53" s="314" t="s">
        <v>934</v>
      </c>
      <c r="H53" s="314"/>
      <c r="I53" s="208"/>
      <c r="J53" s="208"/>
      <c r="K53" s="208"/>
      <c r="L53" s="208"/>
      <c r="M53" s="208"/>
      <c r="N53" s="208"/>
      <c r="O53" s="202"/>
      <c r="P53" s="202"/>
      <c r="Q53" s="202"/>
      <c r="R53" s="202"/>
      <c r="S53" s="202"/>
      <c r="T53" s="202"/>
      <c r="U53" s="202"/>
      <c r="V53" s="202"/>
      <c r="W53" s="202"/>
      <c r="X53" s="202"/>
      <c r="Y53" s="202"/>
      <c r="Z53" s="228"/>
      <c r="AA53" s="228"/>
      <c r="AB53" s="232" t="s">
        <v>191</v>
      </c>
    </row>
    <row r="54" spans="1:28" ht="216.75" x14ac:dyDescent="0.2">
      <c r="A54" s="227" t="s">
        <v>192</v>
      </c>
      <c r="B54" s="240" t="s">
        <v>193</v>
      </c>
      <c r="C54" s="240" t="s">
        <v>194</v>
      </c>
      <c r="D54" s="245" t="s">
        <v>26</v>
      </c>
      <c r="E54" s="208" t="str">
        <f>IF(D54="SI",AB54,"")</f>
        <v>Imagen respectiva de la página de Internet institucional.</v>
      </c>
      <c r="F54" s="388" t="s">
        <v>969</v>
      </c>
      <c r="G54" s="314" t="s">
        <v>1039</v>
      </c>
      <c r="H54" s="314"/>
      <c r="I54" s="208"/>
      <c r="J54" s="208"/>
      <c r="K54" s="208"/>
      <c r="L54" s="208"/>
      <c r="M54" s="208"/>
      <c r="N54" s="208"/>
      <c r="O54" s="202"/>
      <c r="P54" s="202"/>
      <c r="Q54" s="202"/>
      <c r="R54" s="202"/>
      <c r="S54" s="202"/>
      <c r="T54" s="202"/>
      <c r="U54" s="202"/>
      <c r="V54" s="202"/>
      <c r="W54" s="202"/>
      <c r="X54" s="202"/>
      <c r="Y54" s="202"/>
      <c r="Z54" s="228"/>
      <c r="AA54" s="228"/>
      <c r="AB54" s="232" t="s">
        <v>164</v>
      </c>
    </row>
    <row r="55" spans="1:28" ht="293.25" x14ac:dyDescent="0.2">
      <c r="A55" s="227" t="s">
        <v>195</v>
      </c>
      <c r="B55" s="240" t="s">
        <v>196</v>
      </c>
      <c r="C55" s="240" t="s">
        <v>197</v>
      </c>
      <c r="D55" s="245" t="s">
        <v>26</v>
      </c>
      <c r="E55" s="208" t="str">
        <f t="shared" si="2"/>
        <v>Metodologías de evaluación de ofertas, con indicación de lo requerido.</v>
      </c>
      <c r="F55" s="388" t="s">
        <v>970</v>
      </c>
      <c r="G55" s="314" t="s">
        <v>935</v>
      </c>
      <c r="H55" s="314"/>
      <c r="I55" s="208"/>
      <c r="J55" s="208"/>
      <c r="K55" s="208"/>
      <c r="L55" s="208"/>
      <c r="M55" s="208"/>
      <c r="N55" s="208"/>
      <c r="O55" s="202"/>
      <c r="P55" s="202"/>
      <c r="Q55" s="202"/>
      <c r="R55" s="202"/>
      <c r="S55" s="202"/>
      <c r="T55" s="202"/>
      <c r="U55" s="202"/>
      <c r="V55" s="202"/>
      <c r="W55" s="202"/>
      <c r="X55" s="202"/>
      <c r="Y55" s="202"/>
      <c r="Z55" s="228"/>
      <c r="AA55" s="228"/>
      <c r="AB55" s="232" t="s">
        <v>198</v>
      </c>
    </row>
    <row r="56" spans="1:28" ht="229.5" x14ac:dyDescent="0.2">
      <c r="A56" s="227" t="s">
        <v>199</v>
      </c>
      <c r="B56" s="240" t="s">
        <v>200</v>
      </c>
      <c r="C56" s="240" t="s">
        <v>201</v>
      </c>
      <c r="D56" s="245" t="s">
        <v>27</v>
      </c>
      <c r="E56" s="208" t="str">
        <f t="shared" si="2"/>
        <v/>
      </c>
      <c r="F56" s="388" t="s">
        <v>971</v>
      </c>
      <c r="G56" s="314" t="s">
        <v>924</v>
      </c>
      <c r="H56" s="314" t="s">
        <v>927</v>
      </c>
      <c r="I56" s="208"/>
      <c r="J56" s="208"/>
      <c r="K56" s="208"/>
      <c r="L56" s="208"/>
      <c r="M56" s="208"/>
      <c r="N56" s="208"/>
      <c r="O56" s="202"/>
      <c r="P56" s="202"/>
      <c r="Q56" s="202"/>
      <c r="R56" s="202"/>
      <c r="S56" s="202"/>
      <c r="T56" s="202"/>
      <c r="U56" s="202"/>
      <c r="V56" s="202"/>
      <c r="W56" s="202"/>
      <c r="X56" s="202"/>
      <c r="Y56" s="202"/>
      <c r="Z56" s="228"/>
      <c r="AA56" s="228"/>
      <c r="AB56" s="232" t="s">
        <v>202</v>
      </c>
    </row>
    <row r="57" spans="1:28" ht="229.5" x14ac:dyDescent="0.2">
      <c r="A57" s="227" t="s">
        <v>203</v>
      </c>
      <c r="B57" s="240" t="s">
        <v>204</v>
      </c>
      <c r="C57" s="240" t="s">
        <v>205</v>
      </c>
      <c r="D57" s="245" t="s">
        <v>26</v>
      </c>
      <c r="E57" s="208" t="str">
        <f t="shared" si="2"/>
        <v>Documentación que demuestre el uso de e-compras y la accesibilidad de la información.</v>
      </c>
      <c r="F57" s="386" t="s">
        <v>972</v>
      </c>
      <c r="G57" s="318" t="s">
        <v>928</v>
      </c>
      <c r="H57" s="318"/>
      <c r="I57" s="208"/>
      <c r="J57" s="208"/>
      <c r="K57" s="208"/>
      <c r="L57" s="208"/>
      <c r="M57" s="208"/>
      <c r="N57" s="208"/>
      <c r="O57" s="202"/>
      <c r="P57" s="202"/>
      <c r="Q57" s="202"/>
      <c r="R57" s="202"/>
      <c r="S57" s="202"/>
      <c r="T57" s="202"/>
      <c r="U57" s="202"/>
      <c r="V57" s="202"/>
      <c r="W57" s="202"/>
      <c r="X57" s="202"/>
      <c r="Y57" s="202"/>
      <c r="Z57" s="228"/>
      <c r="AA57" s="228"/>
      <c r="AB57" s="232" t="s">
        <v>206</v>
      </c>
    </row>
    <row r="58" spans="1:28" ht="102" x14ac:dyDescent="0.2">
      <c r="A58" s="227" t="s">
        <v>207</v>
      </c>
      <c r="B58" s="240" t="s">
        <v>208</v>
      </c>
      <c r="C58" s="240" t="s">
        <v>209</v>
      </c>
      <c r="D58" s="245" t="s">
        <v>26</v>
      </c>
      <c r="E58" s="208" t="str">
        <f t="shared" si="2"/>
        <v>Evaluación de la ejecución del plan o programa de adquisiciones, que contemple los asuntos indicados en la pregunta. Debe constar que se trata de la evaluación final, mediante la oficialización respectiva.</v>
      </c>
      <c r="F58" s="386" t="s">
        <v>973</v>
      </c>
      <c r="G58" s="318" t="s">
        <v>936</v>
      </c>
      <c r="H58" s="318"/>
      <c r="I58" s="208"/>
      <c r="J58" s="208"/>
      <c r="K58" s="208"/>
      <c r="L58" s="208"/>
      <c r="M58" s="208"/>
      <c r="N58" s="208"/>
      <c r="O58" s="202"/>
      <c r="P58" s="202"/>
      <c r="Q58" s="202"/>
      <c r="R58" s="202"/>
      <c r="S58" s="202"/>
      <c r="T58" s="202"/>
      <c r="U58" s="202"/>
      <c r="V58" s="202"/>
      <c r="W58" s="202"/>
      <c r="X58" s="202"/>
      <c r="Y58" s="202"/>
      <c r="Z58" s="228"/>
      <c r="AA58" s="228"/>
      <c r="AB58" s="232" t="s">
        <v>210</v>
      </c>
    </row>
    <row r="59" spans="1:28" ht="165.75" x14ac:dyDescent="0.2">
      <c r="A59" s="227" t="s">
        <v>211</v>
      </c>
      <c r="B59" s="242" t="s">
        <v>212</v>
      </c>
      <c r="C59" s="242" t="s">
        <v>213</v>
      </c>
      <c r="D59" s="245" t="s">
        <v>27</v>
      </c>
      <c r="E59" s="208" t="str">
        <f t="shared" si="2"/>
        <v/>
      </c>
      <c r="F59" s="386" t="s">
        <v>974</v>
      </c>
      <c r="G59" s="318" t="s">
        <v>937</v>
      </c>
      <c r="H59" s="318"/>
      <c r="I59" s="208"/>
      <c r="J59" s="208"/>
      <c r="K59" s="208"/>
      <c r="L59" s="208"/>
      <c r="M59" s="208"/>
      <c r="N59" s="208"/>
      <c r="O59" s="202"/>
      <c r="P59" s="202"/>
      <c r="Q59" s="202"/>
      <c r="R59" s="202"/>
      <c r="S59" s="202"/>
      <c r="T59" s="202"/>
      <c r="U59" s="202"/>
      <c r="V59" s="202"/>
      <c r="W59" s="202"/>
      <c r="X59" s="202"/>
      <c r="Y59" s="202"/>
      <c r="Z59" s="228"/>
      <c r="AA59" s="228"/>
      <c r="AB59" s="232" t="s">
        <v>214</v>
      </c>
    </row>
    <row r="60" spans="1:28" ht="38.25" x14ac:dyDescent="0.2">
      <c r="A60" s="227" t="s">
        <v>215</v>
      </c>
      <c r="B60" s="242" t="s">
        <v>216</v>
      </c>
      <c r="C60" s="240" t="s">
        <v>217</v>
      </c>
      <c r="D60" s="245" t="s">
        <v>27</v>
      </c>
      <c r="E60" s="208" t="str">
        <f t="shared" si="2"/>
        <v/>
      </c>
      <c r="F60" s="386"/>
      <c r="G60" s="318"/>
      <c r="H60" s="318"/>
      <c r="I60" s="208"/>
      <c r="J60" s="208"/>
      <c r="K60" s="208"/>
      <c r="L60" s="208"/>
      <c r="M60" s="208"/>
      <c r="N60" s="208"/>
      <c r="O60" s="202"/>
      <c r="P60" s="202"/>
      <c r="Q60" s="202"/>
      <c r="R60" s="202"/>
      <c r="S60" s="202"/>
      <c r="T60" s="202"/>
      <c r="U60" s="202"/>
      <c r="V60" s="202"/>
      <c r="W60" s="202"/>
      <c r="X60" s="202"/>
      <c r="Y60" s="202"/>
      <c r="Z60" s="228"/>
      <c r="AA60" s="228"/>
      <c r="AB60" s="232" t="s">
        <v>164</v>
      </c>
    </row>
    <row r="61" spans="1:28" ht="114.75" x14ac:dyDescent="0.2">
      <c r="A61" s="227" t="s">
        <v>218</v>
      </c>
      <c r="B61" s="240" t="s">
        <v>918</v>
      </c>
      <c r="C61" s="240" t="s">
        <v>219</v>
      </c>
      <c r="D61" s="245" t="s">
        <v>26</v>
      </c>
      <c r="E61" s="208" t="str">
        <f t="shared" si="2"/>
        <v>Procedimiento oficializado por la autoridad competente que contemple lo señalado por la pregunta.</v>
      </c>
      <c r="F61" s="386" t="s">
        <v>975</v>
      </c>
      <c r="G61" s="318" t="s">
        <v>925</v>
      </c>
      <c r="H61" s="318"/>
      <c r="I61" s="318"/>
      <c r="J61" s="318"/>
      <c r="K61" s="318"/>
      <c r="L61" s="318"/>
      <c r="M61" s="318"/>
      <c r="N61" s="208"/>
      <c r="O61" s="202"/>
      <c r="P61" s="202"/>
      <c r="Q61" s="202"/>
      <c r="R61" s="202"/>
      <c r="S61" s="202"/>
      <c r="T61" s="202"/>
      <c r="U61" s="202"/>
      <c r="V61" s="202"/>
      <c r="W61" s="202"/>
      <c r="X61" s="202"/>
      <c r="Y61" s="202"/>
      <c r="Z61" s="228"/>
      <c r="AA61" s="228"/>
      <c r="AB61" s="232" t="s">
        <v>220</v>
      </c>
    </row>
    <row r="62" spans="1:28" x14ac:dyDescent="0.2">
      <c r="A62" s="230"/>
      <c r="B62" s="243"/>
      <c r="C62" s="205"/>
      <c r="D62" s="226"/>
      <c r="E62" s="208"/>
      <c r="F62" s="318"/>
      <c r="G62" s="318"/>
      <c r="H62" s="318"/>
      <c r="I62" s="208"/>
      <c r="J62" s="208"/>
      <c r="K62" s="208"/>
      <c r="L62" s="208"/>
      <c r="M62" s="208"/>
      <c r="N62" s="208"/>
      <c r="O62" s="202"/>
      <c r="P62" s="202"/>
      <c r="Q62" s="202"/>
      <c r="R62" s="202"/>
      <c r="S62" s="202"/>
      <c r="T62" s="202"/>
      <c r="U62" s="202"/>
      <c r="V62" s="202"/>
      <c r="W62" s="202"/>
      <c r="X62" s="202"/>
      <c r="Y62" s="202"/>
      <c r="Z62" s="228"/>
      <c r="AA62" s="228"/>
      <c r="AB62" s="208"/>
    </row>
    <row r="63" spans="1:28" x14ac:dyDescent="0.2">
      <c r="A63" s="354">
        <v>4</v>
      </c>
      <c r="B63" s="355" t="s">
        <v>221</v>
      </c>
      <c r="C63" s="356"/>
      <c r="D63" s="354"/>
      <c r="E63" s="357"/>
      <c r="F63" s="358"/>
      <c r="G63" s="358"/>
      <c r="H63" s="358"/>
      <c r="I63" s="236"/>
      <c r="J63" s="236"/>
      <c r="K63" s="236"/>
      <c r="L63" s="208"/>
      <c r="M63" s="208"/>
      <c r="N63" s="208"/>
      <c r="O63" s="227"/>
      <c r="P63" s="202"/>
      <c r="Q63" s="202"/>
      <c r="R63" s="202"/>
      <c r="S63" s="208"/>
      <c r="T63" s="208"/>
      <c r="U63" s="202"/>
      <c r="V63" s="202"/>
      <c r="W63" s="202"/>
      <c r="X63" s="202"/>
      <c r="Y63" s="202"/>
      <c r="Z63" s="228"/>
      <c r="AA63" s="228"/>
      <c r="AB63" s="229"/>
    </row>
    <row r="64" spans="1:28" ht="63.75" x14ac:dyDescent="0.2">
      <c r="A64" s="227" t="s">
        <v>222</v>
      </c>
      <c r="B64" s="240" t="s">
        <v>223</v>
      </c>
      <c r="C64" s="233" t="s">
        <v>224</v>
      </c>
      <c r="D64" s="379" t="s">
        <v>26</v>
      </c>
      <c r="E64" s="208" t="str">
        <f t="shared" ref="E64:E93" si="3">IF(D64="SI",AB64,"")</f>
        <v>Verificación por la CGR en el SIPP. No se requiere documentación en el expediente preparado por la institución.</v>
      </c>
      <c r="F64" s="318"/>
      <c r="G64" s="318"/>
      <c r="H64" s="318"/>
      <c r="I64" s="208"/>
      <c r="J64" s="208"/>
      <c r="K64" s="208"/>
      <c r="L64" s="208"/>
      <c r="M64" s="208"/>
      <c r="N64" s="208"/>
      <c r="O64" s="202"/>
      <c r="P64" s="202"/>
      <c r="Q64" s="202"/>
      <c r="R64" s="202"/>
      <c r="S64" s="202"/>
      <c r="T64" s="202"/>
      <c r="U64" s="202"/>
      <c r="V64" s="202"/>
      <c r="W64" s="202"/>
      <c r="X64" s="202"/>
      <c r="Y64" s="202"/>
      <c r="Z64" s="228"/>
      <c r="AA64" s="228"/>
      <c r="AB64" s="313" t="s">
        <v>225</v>
      </c>
    </row>
    <row r="65" spans="1:28" ht="331.5" x14ac:dyDescent="0.2">
      <c r="A65" s="227" t="s">
        <v>226</v>
      </c>
      <c r="B65" s="240" t="s">
        <v>227</v>
      </c>
      <c r="C65" s="240" t="s">
        <v>228</v>
      </c>
      <c r="D65" s="379" t="s">
        <v>26</v>
      </c>
      <c r="E65" s="208" t="str">
        <f t="shared" si="3"/>
        <v>Manual de procedimientos que regule lo indicado en la pregunta, debidamente oficializado por la autoridad institucional competente.</v>
      </c>
      <c r="F65" s="318" t="s">
        <v>976</v>
      </c>
      <c r="G65" s="318" t="s">
        <v>1010</v>
      </c>
      <c r="H65" s="318"/>
      <c r="I65" s="208"/>
      <c r="J65" s="208"/>
      <c r="K65" s="208"/>
      <c r="L65" s="208"/>
      <c r="M65" s="208"/>
      <c r="N65" s="208"/>
      <c r="O65" s="202"/>
      <c r="P65" s="202"/>
      <c r="Q65" s="202"/>
      <c r="R65" s="202"/>
      <c r="S65" s="202"/>
      <c r="T65" s="202"/>
      <c r="U65" s="202"/>
      <c r="V65" s="202"/>
      <c r="W65" s="202"/>
      <c r="X65" s="202"/>
      <c r="Y65" s="202"/>
      <c r="Z65" s="228"/>
      <c r="AA65" s="228"/>
      <c r="AB65" s="232" t="s">
        <v>229</v>
      </c>
    </row>
    <row r="66" spans="1:28" ht="51" x14ac:dyDescent="0.2">
      <c r="A66" s="227" t="s">
        <v>230</v>
      </c>
      <c r="B66" s="240" t="s">
        <v>231</v>
      </c>
      <c r="C66" s="240" t="s">
        <v>232</v>
      </c>
      <c r="D66" s="379" t="s">
        <v>26</v>
      </c>
      <c r="E66" s="208" t="str">
        <f t="shared" si="3"/>
        <v>Imagen respectiva de la página de Internet de la institución.</v>
      </c>
      <c r="F66" s="318" t="s">
        <v>998</v>
      </c>
      <c r="G66" s="318"/>
      <c r="H66" s="318"/>
      <c r="I66" s="208"/>
      <c r="J66" s="208"/>
      <c r="K66" s="208"/>
      <c r="L66" s="208"/>
      <c r="M66" s="208"/>
      <c r="N66" s="208"/>
      <c r="O66" s="202"/>
      <c r="P66" s="202"/>
      <c r="Q66" s="202"/>
      <c r="R66" s="202"/>
      <c r="S66" s="202"/>
      <c r="T66" s="202"/>
      <c r="U66" s="202"/>
      <c r="V66" s="202"/>
      <c r="W66" s="202"/>
      <c r="X66" s="202"/>
      <c r="Y66" s="202"/>
      <c r="Z66" s="228"/>
      <c r="AA66" s="228"/>
      <c r="AB66" s="247" t="s">
        <v>233</v>
      </c>
    </row>
    <row r="67" spans="1:28" ht="191.25" x14ac:dyDescent="0.2">
      <c r="A67" s="227" t="s">
        <v>234</v>
      </c>
      <c r="B67" s="240" t="s">
        <v>235</v>
      </c>
      <c r="C67" s="233" t="s">
        <v>236</v>
      </c>
      <c r="D67" s="379" t="s">
        <v>26</v>
      </c>
      <c r="E67" s="208" t="str">
        <f t="shared" si="3"/>
        <v>Informe de evaluación presupuestaria, con indicación de lo requerido por la pregunta.</v>
      </c>
      <c r="F67" s="318" t="s">
        <v>1011</v>
      </c>
      <c r="G67" s="318"/>
      <c r="H67" s="318"/>
      <c r="I67" s="208"/>
      <c r="J67" s="208"/>
      <c r="K67" s="208"/>
      <c r="L67" s="208"/>
      <c r="M67" s="208"/>
      <c r="N67" s="208"/>
      <c r="O67" s="202"/>
      <c r="P67" s="202"/>
      <c r="Q67" s="202"/>
      <c r="R67" s="202"/>
      <c r="S67" s="202"/>
      <c r="T67" s="202"/>
      <c r="U67" s="202"/>
      <c r="V67" s="202"/>
      <c r="W67" s="202"/>
      <c r="X67" s="202"/>
      <c r="Y67" s="202"/>
      <c r="Z67" s="228"/>
      <c r="AA67" s="228"/>
      <c r="AB67" s="232" t="s">
        <v>237</v>
      </c>
    </row>
    <row r="68" spans="1:28" ht="76.5" x14ac:dyDescent="0.2">
      <c r="A68" s="227" t="s">
        <v>238</v>
      </c>
      <c r="B68" s="240" t="s">
        <v>917</v>
      </c>
      <c r="C68" s="233" t="s">
        <v>239</v>
      </c>
      <c r="D68" s="379" t="s">
        <v>26</v>
      </c>
      <c r="E68" s="208" t="str">
        <f t="shared" si="3"/>
        <v>Evaluación presupuestaria, con indicación de lo requerido.</v>
      </c>
      <c r="F68" s="318" t="s">
        <v>1012</v>
      </c>
      <c r="G68" s="318"/>
      <c r="H68" s="318"/>
      <c r="I68" s="208"/>
      <c r="J68" s="208"/>
      <c r="K68" s="208"/>
      <c r="L68" s="208"/>
      <c r="M68" s="208"/>
      <c r="N68" s="208"/>
      <c r="O68" s="202"/>
      <c r="P68" s="202"/>
      <c r="Q68" s="202"/>
      <c r="R68" s="202"/>
      <c r="S68" s="202"/>
      <c r="T68" s="202"/>
      <c r="U68" s="202"/>
      <c r="V68" s="202"/>
      <c r="W68" s="202"/>
      <c r="X68" s="202"/>
      <c r="Y68" s="202"/>
      <c r="Z68" s="228"/>
      <c r="AA68" s="228"/>
      <c r="AB68" s="232" t="s">
        <v>240</v>
      </c>
    </row>
    <row r="69" spans="1:28" ht="267.75" x14ac:dyDescent="0.2">
      <c r="A69" s="227" t="s">
        <v>241</v>
      </c>
      <c r="B69" s="240" t="s">
        <v>242</v>
      </c>
      <c r="C69" s="242" t="s">
        <v>243</v>
      </c>
      <c r="D69" s="379" t="s">
        <v>26</v>
      </c>
      <c r="E69" s="208" t="str">
        <f t="shared" si="3"/>
        <v>Acuerdo, acta, resolución o minuta con indicación de la fecha de emisión del informe más reciente y de la fecha en que se discutió con el jerarca.</v>
      </c>
      <c r="F69" s="318" t="s">
        <v>977</v>
      </c>
      <c r="G69" s="318"/>
      <c r="H69" s="318"/>
      <c r="I69" s="208"/>
      <c r="J69" s="208"/>
      <c r="K69" s="208"/>
      <c r="L69" s="208"/>
      <c r="M69" s="208"/>
      <c r="N69" s="208"/>
      <c r="O69" s="202"/>
      <c r="P69" s="202"/>
      <c r="Q69" s="202"/>
      <c r="R69" s="202"/>
      <c r="S69" s="202"/>
      <c r="T69" s="202"/>
      <c r="U69" s="202"/>
      <c r="V69" s="202"/>
      <c r="W69" s="202"/>
      <c r="X69" s="202"/>
      <c r="Y69" s="202"/>
      <c r="Z69" s="228"/>
      <c r="AA69" s="228"/>
      <c r="AB69" s="232" t="s">
        <v>244</v>
      </c>
    </row>
    <row r="70" spans="1:28" ht="140.25" x14ac:dyDescent="0.2">
      <c r="A70" s="227" t="s">
        <v>245</v>
      </c>
      <c r="B70" s="242" t="s">
        <v>246</v>
      </c>
      <c r="C70" s="233" t="s">
        <v>247</v>
      </c>
      <c r="D70" s="379" t="s">
        <v>26</v>
      </c>
      <c r="E70" s="208" t="str">
        <f t="shared" si="3"/>
        <v>Informe de revisión de la liquidación presupuestaria por un tercero independiente interno o externo, según corresponda.</v>
      </c>
      <c r="F70" s="318" t="s">
        <v>1013</v>
      </c>
      <c r="G70" s="318" t="s">
        <v>1071</v>
      </c>
      <c r="H70" s="318"/>
      <c r="I70" s="208"/>
      <c r="J70" s="208"/>
      <c r="K70" s="208"/>
      <c r="L70" s="208"/>
      <c r="M70" s="208"/>
      <c r="N70" s="208"/>
      <c r="O70" s="202"/>
      <c r="P70" s="202"/>
      <c r="Q70" s="202"/>
      <c r="R70" s="202"/>
      <c r="S70" s="202"/>
      <c r="T70" s="202"/>
      <c r="U70" s="202"/>
      <c r="V70" s="202"/>
      <c r="W70" s="202"/>
      <c r="X70" s="202"/>
      <c r="Y70" s="202"/>
      <c r="Z70" s="228"/>
      <c r="AA70" s="228"/>
      <c r="AB70" s="232" t="s">
        <v>248</v>
      </c>
    </row>
    <row r="71" spans="1:28" ht="63.75" x14ac:dyDescent="0.2">
      <c r="A71" s="227" t="s">
        <v>249</v>
      </c>
      <c r="B71" s="242" t="s">
        <v>250</v>
      </c>
      <c r="C71" s="240" t="s">
        <v>251</v>
      </c>
      <c r="D71" s="379" t="s">
        <v>26</v>
      </c>
      <c r="E71" s="208" t="str">
        <f t="shared" si="3"/>
        <v>Imagen respectiva de la página de Internet de la institución.</v>
      </c>
      <c r="F71" s="318" t="s">
        <v>998</v>
      </c>
      <c r="G71" s="318"/>
      <c r="H71" s="318"/>
      <c r="I71" s="208"/>
      <c r="J71" s="318"/>
      <c r="K71" s="318"/>
      <c r="L71" s="318"/>
      <c r="M71" s="318"/>
      <c r="N71" s="208"/>
      <c r="O71" s="202"/>
      <c r="P71" s="202"/>
      <c r="Q71" s="202"/>
      <c r="R71" s="202"/>
      <c r="S71" s="202"/>
      <c r="T71" s="202"/>
      <c r="U71" s="202"/>
      <c r="V71" s="202"/>
      <c r="W71" s="202"/>
      <c r="X71" s="202"/>
      <c r="Y71" s="202"/>
      <c r="Z71" s="228"/>
      <c r="AA71" s="228"/>
      <c r="AB71" s="232" t="s">
        <v>233</v>
      </c>
    </row>
    <row r="72" spans="1:28" ht="63.75" x14ac:dyDescent="0.2">
      <c r="A72" s="227" t="s">
        <v>252</v>
      </c>
      <c r="B72" s="242" t="s">
        <v>253</v>
      </c>
      <c r="C72" s="240" t="s">
        <v>254</v>
      </c>
      <c r="D72" s="379" t="s">
        <v>26</v>
      </c>
      <c r="E72" s="208" t="str">
        <f t="shared" si="3"/>
        <v>Regulaciones internas sobre visado emitidas por la autoridad competente.</v>
      </c>
      <c r="F72" s="318" t="s">
        <v>1014</v>
      </c>
      <c r="G72" s="318"/>
      <c r="H72" s="318"/>
      <c r="I72" s="318"/>
      <c r="J72" s="318"/>
      <c r="K72" s="318"/>
      <c r="L72" s="318"/>
      <c r="M72" s="318"/>
      <c r="N72" s="208"/>
      <c r="O72" s="202"/>
      <c r="P72" s="202"/>
      <c r="Q72" s="202"/>
      <c r="R72" s="202"/>
      <c r="S72" s="202"/>
      <c r="T72" s="202"/>
      <c r="U72" s="202"/>
      <c r="V72" s="202"/>
      <c r="W72" s="202"/>
      <c r="X72" s="202"/>
      <c r="Y72" s="202"/>
      <c r="Z72" s="228"/>
      <c r="AA72" s="228"/>
      <c r="AB72" s="232" t="s">
        <v>255</v>
      </c>
    </row>
    <row r="73" spans="1:28" ht="51" x14ac:dyDescent="0.2">
      <c r="A73" s="227" t="s">
        <v>256</v>
      </c>
      <c r="B73" s="242" t="s">
        <v>257</v>
      </c>
      <c r="C73" s="240" t="s">
        <v>258</v>
      </c>
      <c r="D73" s="379" t="s">
        <v>26</v>
      </c>
      <c r="E73" s="208" t="str">
        <f t="shared" si="3"/>
        <v>Comunicación oficial sobre designación del responsable.</v>
      </c>
      <c r="F73" s="208"/>
      <c r="G73" s="208" t="s">
        <v>929</v>
      </c>
      <c r="H73" s="208"/>
      <c r="I73" s="318"/>
      <c r="J73" s="318"/>
      <c r="K73" s="318"/>
      <c r="L73" s="318"/>
      <c r="M73" s="318"/>
      <c r="N73" s="208"/>
      <c r="O73" s="248"/>
      <c r="P73" s="248"/>
      <c r="Q73" s="248"/>
      <c r="R73" s="248"/>
      <c r="S73" s="248"/>
      <c r="T73" s="248"/>
      <c r="U73" s="248"/>
      <c r="V73" s="248"/>
      <c r="W73" s="248"/>
      <c r="X73" s="248"/>
      <c r="Y73" s="238"/>
      <c r="Z73" s="228"/>
      <c r="AA73" s="228"/>
      <c r="AB73" s="232" t="s">
        <v>259</v>
      </c>
    </row>
    <row r="74" spans="1:28" ht="63.75" x14ac:dyDescent="0.2">
      <c r="A74" s="227" t="s">
        <v>260</v>
      </c>
      <c r="B74" s="240" t="s">
        <v>261</v>
      </c>
      <c r="C74" s="311" t="s">
        <v>262</v>
      </c>
      <c r="D74" s="379" t="s">
        <v>26</v>
      </c>
      <c r="E74" s="208" t="str">
        <f t="shared" si="3"/>
        <v>Documentación formal de los escenarios definidos y analizados.</v>
      </c>
      <c r="F74" s="208" t="s">
        <v>978</v>
      </c>
      <c r="G74" s="208" t="s">
        <v>938</v>
      </c>
      <c r="H74" s="208"/>
      <c r="I74" s="318"/>
      <c r="J74" s="318"/>
      <c r="K74" s="318"/>
      <c r="L74" s="318"/>
      <c r="M74" s="318"/>
      <c r="N74" s="208"/>
      <c r="O74" s="248"/>
      <c r="P74" s="248"/>
      <c r="Q74" s="248"/>
      <c r="R74" s="248"/>
      <c r="S74" s="248"/>
      <c r="T74" s="248"/>
      <c r="U74" s="248"/>
      <c r="V74" s="248"/>
      <c r="W74" s="248"/>
      <c r="X74" s="248"/>
      <c r="Y74" s="202"/>
      <c r="Z74" s="228"/>
      <c r="AA74" s="228"/>
      <c r="AB74" s="312" t="s">
        <v>263</v>
      </c>
    </row>
    <row r="75" spans="1:28" ht="76.5" x14ac:dyDescent="0.2">
      <c r="A75" s="227" t="s">
        <v>264</v>
      </c>
      <c r="B75" s="240" t="s">
        <v>265</v>
      </c>
      <c r="C75" s="311" t="s">
        <v>266</v>
      </c>
      <c r="D75" s="379" t="s">
        <v>26</v>
      </c>
      <c r="E75" s="208" t="str">
        <f t="shared" si="3"/>
        <v>Documentación formal del análisis de las variables utilizadas, así como la descripción de las fórmulas y su interpretación.</v>
      </c>
      <c r="F75" s="318" t="s">
        <v>979</v>
      </c>
      <c r="G75" s="318" t="s">
        <v>930</v>
      </c>
      <c r="H75" s="318"/>
      <c r="I75" s="318"/>
      <c r="J75" s="318"/>
      <c r="K75" s="318"/>
      <c r="L75" s="318"/>
      <c r="M75" s="318"/>
      <c r="N75" s="208"/>
      <c r="O75" s="248"/>
      <c r="P75" s="205"/>
      <c r="Q75" s="249"/>
      <c r="R75" s="248"/>
      <c r="S75" s="248"/>
      <c r="T75" s="248"/>
      <c r="U75" s="248"/>
      <c r="V75" s="248"/>
      <c r="W75" s="248"/>
      <c r="X75" s="248"/>
      <c r="Y75" s="202"/>
      <c r="Z75" s="228"/>
      <c r="AA75" s="228"/>
      <c r="AB75" s="312" t="s">
        <v>267</v>
      </c>
    </row>
    <row r="76" spans="1:28" x14ac:dyDescent="0.2">
      <c r="A76" s="227"/>
      <c r="B76" s="250"/>
      <c r="C76" s="244"/>
      <c r="D76" s="226"/>
      <c r="E76" s="208" t="str">
        <f t="shared" si="3"/>
        <v/>
      </c>
      <c r="F76" s="318"/>
      <c r="G76" s="318"/>
      <c r="H76" s="318"/>
      <c r="I76" s="208"/>
      <c r="J76" s="318"/>
      <c r="K76" s="318"/>
      <c r="L76" s="318"/>
      <c r="M76" s="318"/>
      <c r="N76" s="208"/>
      <c r="O76" s="202"/>
      <c r="P76" s="202"/>
      <c r="Q76" s="202"/>
      <c r="R76" s="202"/>
      <c r="S76" s="202"/>
      <c r="T76" s="202"/>
      <c r="U76" s="202"/>
      <c r="V76" s="202"/>
      <c r="W76" s="202"/>
      <c r="X76" s="202"/>
      <c r="Y76" s="202"/>
      <c r="Z76" s="228"/>
      <c r="AA76" s="228"/>
      <c r="AB76" s="232"/>
    </row>
    <row r="77" spans="1:28" x14ac:dyDescent="0.2">
      <c r="A77" s="382">
        <v>5</v>
      </c>
      <c r="B77" s="383" t="s">
        <v>268</v>
      </c>
      <c r="C77" s="356"/>
      <c r="D77" s="354"/>
      <c r="E77" s="357" t="str">
        <f>IF(D77="SI",AB77,"")</f>
        <v/>
      </c>
      <c r="F77" s="358"/>
      <c r="G77" s="358"/>
      <c r="H77" s="358"/>
      <c r="I77" s="236"/>
      <c r="J77" s="236"/>
      <c r="K77" s="236"/>
      <c r="L77" s="208"/>
      <c r="M77" s="208"/>
      <c r="N77" s="208"/>
      <c r="O77" s="227"/>
      <c r="P77" s="202"/>
      <c r="Q77" s="202"/>
      <c r="R77" s="202"/>
      <c r="S77" s="208"/>
      <c r="T77" s="208"/>
      <c r="U77" s="202"/>
      <c r="V77" s="202"/>
      <c r="W77" s="202"/>
      <c r="X77" s="202"/>
      <c r="Y77" s="202"/>
      <c r="Z77" s="228"/>
      <c r="AA77" s="228"/>
      <c r="AB77" s="229"/>
    </row>
    <row r="78" spans="1:28" ht="89.25" x14ac:dyDescent="0.2">
      <c r="A78" s="227" t="s">
        <v>269</v>
      </c>
      <c r="B78" s="240" t="s">
        <v>270</v>
      </c>
      <c r="C78" s="208" t="s">
        <v>271</v>
      </c>
      <c r="D78" s="317" t="s">
        <v>26</v>
      </c>
      <c r="E78" s="208" t="str">
        <f t="shared" si="3"/>
        <v>Normativa interna sobre la estructura del departamento de TI, debidamente oficializada por la autoridad institucional competente.</v>
      </c>
      <c r="F78" s="314" t="s">
        <v>980</v>
      </c>
      <c r="G78" s="318"/>
      <c r="H78" s="318"/>
      <c r="I78" s="208"/>
      <c r="J78" s="318"/>
      <c r="K78" s="318"/>
      <c r="L78" s="318"/>
      <c r="M78" s="318"/>
      <c r="N78" s="208"/>
      <c r="O78" s="202"/>
      <c r="P78" s="238"/>
      <c r="Q78" s="238"/>
      <c r="R78" s="202"/>
      <c r="S78" s="202"/>
      <c r="T78" s="202"/>
      <c r="U78" s="202"/>
      <c r="V78" s="202"/>
      <c r="W78" s="202"/>
      <c r="X78" s="202"/>
      <c r="Y78" s="202"/>
      <c r="Z78" s="228"/>
      <c r="AA78" s="228"/>
      <c r="AB78" s="232" t="s">
        <v>272</v>
      </c>
    </row>
    <row r="79" spans="1:28" ht="102" x14ac:dyDescent="0.2">
      <c r="A79" s="227" t="s">
        <v>273</v>
      </c>
      <c r="B79" s="240" t="s">
        <v>274</v>
      </c>
      <c r="C79" s="208" t="s">
        <v>275</v>
      </c>
      <c r="D79" s="317" t="s">
        <v>26</v>
      </c>
      <c r="E79" s="208" t="str">
        <f t="shared" si="3"/>
        <v>Documento sobre designación formal de funcionarios.</v>
      </c>
      <c r="F79" s="314" t="s">
        <v>1015</v>
      </c>
      <c r="G79" s="318"/>
      <c r="H79" s="318"/>
      <c r="I79" s="208"/>
      <c r="J79" s="318"/>
      <c r="K79" s="318"/>
      <c r="L79" s="318"/>
      <c r="M79" s="318"/>
      <c r="N79" s="208"/>
      <c r="O79" s="202"/>
      <c r="P79" s="202"/>
      <c r="Q79" s="202"/>
      <c r="R79" s="202"/>
      <c r="S79" s="202"/>
      <c r="T79" s="202"/>
      <c r="U79" s="202"/>
      <c r="V79" s="202"/>
      <c r="W79" s="202"/>
      <c r="X79" s="202"/>
      <c r="Y79" s="202"/>
      <c r="Z79" s="228"/>
      <c r="AA79" s="228"/>
      <c r="AB79" s="232" t="s">
        <v>276</v>
      </c>
    </row>
    <row r="80" spans="1:28" ht="153" x14ac:dyDescent="0.2">
      <c r="A80" s="227" t="s">
        <v>277</v>
      </c>
      <c r="B80" s="240" t="s">
        <v>278</v>
      </c>
      <c r="C80" s="208" t="s">
        <v>279</v>
      </c>
      <c r="D80" s="317" t="s">
        <v>27</v>
      </c>
      <c r="E80" s="208" t="str">
        <f t="shared" si="3"/>
        <v/>
      </c>
      <c r="F80" s="315" t="s">
        <v>981</v>
      </c>
      <c r="G80" s="248"/>
      <c r="H80" s="248"/>
      <c r="I80" s="248"/>
      <c r="J80" s="248"/>
      <c r="K80" s="248"/>
      <c r="L80" s="248"/>
      <c r="M80" s="248"/>
      <c r="N80" s="248"/>
      <c r="O80" s="238"/>
      <c r="P80" s="202"/>
      <c r="Q80" s="202"/>
      <c r="R80" s="238"/>
      <c r="S80" s="238"/>
      <c r="T80" s="238"/>
      <c r="U80" s="238"/>
      <c r="V80" s="238"/>
      <c r="W80" s="238"/>
      <c r="X80" s="238"/>
      <c r="Y80" s="202"/>
      <c r="Z80" s="248"/>
      <c r="AA80" s="248"/>
      <c r="AB80" s="232" t="s">
        <v>280</v>
      </c>
    </row>
    <row r="81" spans="1:29" ht="127.5" x14ac:dyDescent="0.2">
      <c r="A81" s="227" t="s">
        <v>281</v>
      </c>
      <c r="B81" s="240" t="s">
        <v>282</v>
      </c>
      <c r="C81" s="208" t="s">
        <v>283</v>
      </c>
      <c r="D81" s="317" t="s">
        <v>27</v>
      </c>
      <c r="E81" s="208" t="str">
        <f t="shared" si="3"/>
        <v/>
      </c>
      <c r="F81" s="315" t="s">
        <v>996</v>
      </c>
      <c r="G81" s="248"/>
      <c r="H81" s="248"/>
      <c r="I81" s="248"/>
      <c r="J81" s="248"/>
      <c r="K81" s="248"/>
      <c r="L81" s="248"/>
      <c r="M81" s="248"/>
      <c r="N81" s="248"/>
      <c r="O81" s="202"/>
      <c r="P81" s="202"/>
      <c r="Q81" s="202"/>
      <c r="R81" s="202"/>
      <c r="S81" s="202"/>
      <c r="T81" s="202"/>
      <c r="U81" s="202"/>
      <c r="V81" s="202"/>
      <c r="W81" s="202"/>
      <c r="X81" s="202"/>
      <c r="Y81" s="202"/>
      <c r="Z81" s="248"/>
      <c r="AA81" s="248"/>
      <c r="AB81" s="232" t="s">
        <v>284</v>
      </c>
    </row>
    <row r="82" spans="1:29" ht="120" x14ac:dyDescent="0.2">
      <c r="A82" s="227" t="s">
        <v>285</v>
      </c>
      <c r="B82" s="240" t="s">
        <v>286</v>
      </c>
      <c r="C82" s="208" t="s">
        <v>287</v>
      </c>
      <c r="D82" s="317" t="s">
        <v>26</v>
      </c>
      <c r="E82" s="208" t="str">
        <f t="shared" si="3"/>
        <v>Modelo de plataforma tecnológica, con indicación de lo requerido.</v>
      </c>
      <c r="F82" s="316" t="s">
        <v>1040</v>
      </c>
      <c r="G82" s="248"/>
      <c r="H82" s="248"/>
      <c r="I82" s="248"/>
      <c r="J82" s="248"/>
      <c r="K82" s="248"/>
      <c r="L82" s="248"/>
      <c r="M82" s="248"/>
      <c r="N82" s="248"/>
      <c r="O82" s="202"/>
      <c r="P82" s="202"/>
      <c r="Q82" s="202"/>
      <c r="R82" s="202"/>
      <c r="S82" s="202"/>
      <c r="T82" s="202"/>
      <c r="U82" s="202"/>
      <c r="V82" s="202"/>
      <c r="W82" s="202"/>
      <c r="X82" s="202"/>
      <c r="Y82" s="202"/>
      <c r="Z82" s="248"/>
      <c r="AA82" s="248"/>
      <c r="AB82" s="232" t="s">
        <v>288</v>
      </c>
    </row>
    <row r="83" spans="1:29" ht="140.25" x14ac:dyDescent="0.2">
      <c r="A83" s="227" t="s">
        <v>289</v>
      </c>
      <c r="B83" s="240" t="s">
        <v>290</v>
      </c>
      <c r="C83" s="208" t="s">
        <v>291</v>
      </c>
      <c r="D83" s="317" t="s">
        <v>27</v>
      </c>
      <c r="E83" s="208" t="str">
        <f t="shared" si="3"/>
        <v/>
      </c>
      <c r="F83" s="315"/>
      <c r="G83" s="391" t="s">
        <v>1072</v>
      </c>
      <c r="H83" s="248"/>
      <c r="I83" s="248"/>
      <c r="J83" s="248"/>
      <c r="K83" s="248"/>
      <c r="L83" s="248"/>
      <c r="M83" s="248"/>
      <c r="N83" s="248"/>
      <c r="O83" s="202"/>
      <c r="P83" s="202"/>
      <c r="Q83" s="202"/>
      <c r="R83" s="202"/>
      <c r="S83" s="202"/>
      <c r="T83" s="202"/>
      <c r="U83" s="202"/>
      <c r="V83" s="202"/>
      <c r="W83" s="202"/>
      <c r="X83" s="202"/>
      <c r="Y83" s="202"/>
      <c r="Z83" s="248"/>
      <c r="AA83" s="248"/>
      <c r="AB83" s="232" t="s">
        <v>292</v>
      </c>
    </row>
    <row r="84" spans="1:29" ht="114.75" x14ac:dyDescent="0.2">
      <c r="A84" s="227" t="s">
        <v>293</v>
      </c>
      <c r="B84" s="240" t="s">
        <v>294</v>
      </c>
      <c r="C84" s="208" t="s">
        <v>295</v>
      </c>
      <c r="D84" s="317" t="s">
        <v>26</v>
      </c>
      <c r="E84" s="208" t="str">
        <f t="shared" si="3"/>
        <v>Modelo de entrega de servicio de TI, oficializado por la autoridad institucional competente.</v>
      </c>
      <c r="F84" s="315" t="s">
        <v>1016</v>
      </c>
      <c r="G84" s="248"/>
      <c r="H84" s="248"/>
      <c r="I84" s="248"/>
      <c r="J84" s="248"/>
      <c r="K84" s="248"/>
      <c r="L84" s="248"/>
      <c r="M84" s="248"/>
      <c r="N84" s="248"/>
      <c r="O84" s="202"/>
      <c r="P84" s="202"/>
      <c r="Q84" s="202"/>
      <c r="R84" s="202"/>
      <c r="S84" s="202"/>
      <c r="T84" s="202"/>
      <c r="U84" s="202"/>
      <c r="V84" s="202"/>
      <c r="W84" s="202"/>
      <c r="X84" s="202"/>
      <c r="Y84" s="202"/>
      <c r="Z84" s="248"/>
      <c r="AA84" s="248"/>
      <c r="AB84" s="232" t="s">
        <v>296</v>
      </c>
    </row>
    <row r="85" spans="1:29" ht="76.5" x14ac:dyDescent="0.25">
      <c r="A85" s="227" t="s">
        <v>297</v>
      </c>
      <c r="B85" s="240" t="s">
        <v>298</v>
      </c>
      <c r="C85" s="208" t="s">
        <v>299</v>
      </c>
      <c r="D85" s="317" t="s">
        <v>27</v>
      </c>
      <c r="E85" s="208" t="str">
        <f t="shared" si="3"/>
        <v/>
      </c>
      <c r="F85" s="315" t="s">
        <v>1017</v>
      </c>
      <c r="G85" s="248" t="s">
        <v>1073</v>
      </c>
      <c r="H85" s="248"/>
      <c r="I85" s="248"/>
      <c r="J85" s="248"/>
      <c r="K85" s="248"/>
      <c r="L85" s="248"/>
      <c r="M85" s="248"/>
      <c r="N85" s="248"/>
      <c r="O85" s="202"/>
      <c r="P85" s="202"/>
      <c r="Q85" s="202"/>
      <c r="R85" s="202"/>
      <c r="S85" s="202"/>
      <c r="T85" s="202"/>
      <c r="U85" s="202"/>
      <c r="V85" s="202"/>
      <c r="W85" s="202"/>
      <c r="X85" s="202"/>
      <c r="Y85" s="248"/>
      <c r="Z85" s="248"/>
      <c r="AA85" s="248"/>
      <c r="AB85" s="232" t="s">
        <v>300</v>
      </c>
      <c r="AC85" s="251"/>
    </row>
    <row r="86" spans="1:29" ht="102" x14ac:dyDescent="0.25">
      <c r="A86" s="227" t="s">
        <v>301</v>
      </c>
      <c r="B86" s="240" t="s">
        <v>302</v>
      </c>
      <c r="C86" s="208" t="s">
        <v>303</v>
      </c>
      <c r="D86" s="317" t="s">
        <v>26</v>
      </c>
      <c r="E86" s="208" t="str">
        <f t="shared" si="3"/>
        <v>Directrices o políticas relativas a los temas contemplados en la pregunta, oficializadas por la autoridad institucional competente.</v>
      </c>
      <c r="F86" s="315" t="s">
        <v>995</v>
      </c>
      <c r="G86" s="315" t="s">
        <v>982</v>
      </c>
      <c r="H86" s="315"/>
      <c r="I86" s="248"/>
      <c r="J86" s="248"/>
      <c r="K86" s="248"/>
      <c r="L86" s="248"/>
      <c r="M86" s="248"/>
      <c r="N86" s="248"/>
      <c r="O86" s="202"/>
      <c r="P86" s="202"/>
      <c r="Q86" s="202"/>
      <c r="R86" s="202"/>
      <c r="S86" s="202"/>
      <c r="T86" s="202"/>
      <c r="U86" s="202"/>
      <c r="V86" s="202"/>
      <c r="W86" s="202"/>
      <c r="X86" s="202"/>
      <c r="Y86" s="248"/>
      <c r="Z86" s="248"/>
      <c r="AA86" s="248"/>
      <c r="AB86" s="232" t="s">
        <v>304</v>
      </c>
      <c r="AC86" s="216"/>
    </row>
    <row r="87" spans="1:29" ht="127.5" x14ac:dyDescent="0.2">
      <c r="A87" s="227" t="s">
        <v>305</v>
      </c>
      <c r="B87" s="240" t="s">
        <v>306</v>
      </c>
      <c r="C87" s="208" t="s">
        <v>307</v>
      </c>
      <c r="D87" s="317" t="s">
        <v>27</v>
      </c>
      <c r="E87" s="208" t="str">
        <f t="shared" si="3"/>
        <v/>
      </c>
      <c r="F87" s="315"/>
      <c r="G87" s="392" t="s">
        <v>1072</v>
      </c>
      <c r="H87" s="315"/>
      <c r="I87" s="248"/>
      <c r="J87" s="248"/>
      <c r="K87" s="248"/>
      <c r="L87" s="248"/>
      <c r="M87" s="248"/>
      <c r="N87" s="248"/>
      <c r="O87" s="202"/>
      <c r="P87" s="202"/>
      <c r="Q87" s="202"/>
      <c r="R87" s="202"/>
      <c r="S87" s="202"/>
      <c r="T87" s="202"/>
      <c r="U87" s="202"/>
      <c r="V87" s="202"/>
      <c r="W87" s="202"/>
      <c r="X87" s="202"/>
      <c r="Y87" s="248"/>
      <c r="Z87" s="248"/>
      <c r="AA87" s="248"/>
      <c r="AB87" s="232" t="s">
        <v>308</v>
      </c>
    </row>
    <row r="88" spans="1:29" ht="127.5" x14ac:dyDescent="0.2">
      <c r="A88" s="227" t="s">
        <v>309</v>
      </c>
      <c r="B88" s="240" t="s">
        <v>310</v>
      </c>
      <c r="C88" s="208" t="s">
        <v>311</v>
      </c>
      <c r="D88" s="317" t="s">
        <v>26</v>
      </c>
      <c r="E88" s="208" t="str">
        <f t="shared" si="3"/>
        <v>Políticas y procedimientos oficializados por la autoridad institucional competente.</v>
      </c>
      <c r="F88" s="315" t="s">
        <v>983</v>
      </c>
      <c r="G88" s="248"/>
      <c r="H88" s="248"/>
      <c r="I88" s="248"/>
      <c r="J88" s="248"/>
      <c r="K88" s="248"/>
      <c r="L88" s="248"/>
      <c r="M88" s="248"/>
      <c r="N88" s="248"/>
      <c r="O88" s="202"/>
      <c r="P88" s="202"/>
      <c r="Q88" s="202"/>
      <c r="R88" s="202"/>
      <c r="S88" s="202"/>
      <c r="T88" s="202"/>
      <c r="U88" s="202"/>
      <c r="V88" s="202"/>
      <c r="W88" s="202"/>
      <c r="X88" s="202"/>
      <c r="Y88" s="248"/>
      <c r="Z88" s="248"/>
      <c r="AA88" s="248"/>
      <c r="AB88" s="232" t="s">
        <v>312</v>
      </c>
    </row>
    <row r="89" spans="1:29" ht="51" x14ac:dyDescent="0.2">
      <c r="A89" s="227" t="s">
        <v>313</v>
      </c>
      <c r="B89" s="240" t="s">
        <v>314</v>
      </c>
      <c r="C89" s="208" t="s">
        <v>315</v>
      </c>
      <c r="D89" s="317" t="s">
        <v>26</v>
      </c>
      <c r="E89" s="208" t="str">
        <f t="shared" si="3"/>
        <v>Procedimientos oficializados y bitácora de accesos.</v>
      </c>
      <c r="F89" s="315" t="s">
        <v>984</v>
      </c>
      <c r="G89" s="391" t="s">
        <v>1072</v>
      </c>
      <c r="H89" s="248"/>
      <c r="I89" s="208"/>
      <c r="J89" s="318"/>
      <c r="K89" s="318"/>
      <c r="L89" s="318"/>
      <c r="M89" s="318"/>
      <c r="N89" s="208"/>
      <c r="O89" s="202"/>
      <c r="P89" s="202"/>
      <c r="Q89" s="202"/>
      <c r="R89" s="202"/>
      <c r="S89" s="202"/>
      <c r="T89" s="202"/>
      <c r="U89" s="202"/>
      <c r="V89" s="202"/>
      <c r="W89" s="202"/>
      <c r="X89" s="202"/>
      <c r="Y89" s="248"/>
      <c r="Z89" s="228"/>
      <c r="AA89" s="228"/>
      <c r="AB89" s="252" t="s">
        <v>316</v>
      </c>
    </row>
    <row r="90" spans="1:29" ht="89.25" x14ac:dyDescent="0.2">
      <c r="A90" s="227" t="s">
        <v>317</v>
      </c>
      <c r="B90" s="240" t="s">
        <v>318</v>
      </c>
      <c r="C90" s="208" t="s">
        <v>319</v>
      </c>
      <c r="D90" s="317" t="s">
        <v>26</v>
      </c>
      <c r="E90" s="208" t="str">
        <f t="shared" si="3"/>
        <v>Documentación de las medidas aplicadas.</v>
      </c>
      <c r="F90" s="315" t="s">
        <v>1041</v>
      </c>
      <c r="G90" s="248" t="s">
        <v>939</v>
      </c>
      <c r="H90" s="248"/>
      <c r="I90" s="208"/>
      <c r="J90" s="318"/>
      <c r="K90" s="318"/>
      <c r="L90" s="318"/>
      <c r="M90" s="318"/>
      <c r="N90" s="208"/>
      <c r="O90" s="202"/>
      <c r="P90" s="202"/>
      <c r="Q90" s="202"/>
      <c r="R90" s="202"/>
      <c r="S90" s="202"/>
      <c r="T90" s="202"/>
      <c r="U90" s="202"/>
      <c r="V90" s="202"/>
      <c r="W90" s="202"/>
      <c r="X90" s="202"/>
      <c r="Y90" s="248"/>
      <c r="Z90" s="228"/>
      <c r="AA90" s="228"/>
      <c r="AB90" s="252" t="s">
        <v>320</v>
      </c>
    </row>
    <row r="91" spans="1:29" ht="76.5" x14ac:dyDescent="0.2">
      <c r="A91" s="227" t="s">
        <v>321</v>
      </c>
      <c r="B91" s="240" t="s">
        <v>322</v>
      </c>
      <c r="C91" s="208" t="s">
        <v>323</v>
      </c>
      <c r="D91" s="317" t="s">
        <v>26</v>
      </c>
      <c r="E91" s="208" t="str">
        <f t="shared" si="3"/>
        <v>Políticas oficializadas y documentación de su aplicación.</v>
      </c>
      <c r="F91" s="315" t="s">
        <v>983</v>
      </c>
      <c r="G91" s="248" t="s">
        <v>1018</v>
      </c>
      <c r="H91" s="248"/>
      <c r="I91" s="208"/>
      <c r="J91" s="318"/>
      <c r="K91" s="318"/>
      <c r="L91" s="318"/>
      <c r="M91" s="318"/>
      <c r="N91" s="208"/>
      <c r="O91" s="202"/>
      <c r="P91" s="202"/>
      <c r="Q91" s="202"/>
      <c r="R91" s="202"/>
      <c r="S91" s="202"/>
      <c r="T91" s="202"/>
      <c r="U91" s="202"/>
      <c r="V91" s="202"/>
      <c r="W91" s="202"/>
      <c r="X91" s="202"/>
      <c r="Y91" s="202"/>
      <c r="Z91" s="228"/>
      <c r="AA91" s="228"/>
      <c r="AB91" s="232" t="s">
        <v>324</v>
      </c>
    </row>
    <row r="92" spans="1:29" ht="127.5" x14ac:dyDescent="0.2">
      <c r="A92" s="227" t="s">
        <v>325</v>
      </c>
      <c r="B92" s="240" t="s">
        <v>326</v>
      </c>
      <c r="C92" s="252" t="s">
        <v>327</v>
      </c>
      <c r="D92" s="317" t="s">
        <v>26</v>
      </c>
      <c r="E92" s="208" t="str">
        <f t="shared" si="3"/>
        <v>Documento en el que se formaliza el plan de continuidad de servicios.</v>
      </c>
      <c r="F92" s="314" t="s">
        <v>985</v>
      </c>
      <c r="G92" s="318"/>
      <c r="H92" s="318"/>
      <c r="I92" s="208"/>
      <c r="J92" s="318"/>
      <c r="K92" s="318"/>
      <c r="L92" s="318"/>
      <c r="M92" s="318"/>
      <c r="N92" s="208"/>
      <c r="O92" s="202"/>
      <c r="P92" s="202"/>
      <c r="Q92" s="202"/>
      <c r="R92" s="202"/>
      <c r="S92" s="202"/>
      <c r="T92" s="202"/>
      <c r="U92" s="202"/>
      <c r="V92" s="202"/>
      <c r="W92" s="202"/>
      <c r="X92" s="202"/>
      <c r="Y92" s="202"/>
      <c r="Z92" s="228"/>
      <c r="AA92" s="228"/>
      <c r="AB92" s="232" t="s">
        <v>328</v>
      </c>
    </row>
    <row r="93" spans="1:29" ht="89.25" x14ac:dyDescent="0.2">
      <c r="A93" s="227" t="s">
        <v>329</v>
      </c>
      <c r="B93" s="240" t="s">
        <v>330</v>
      </c>
      <c r="C93" s="208" t="s">
        <v>331</v>
      </c>
      <c r="D93" s="317" t="s">
        <v>26</v>
      </c>
      <c r="E93" s="208" t="str">
        <f t="shared" si="3"/>
        <v>Documentación de las comunicaciones efectuadas.</v>
      </c>
      <c r="F93" s="315" t="s">
        <v>1019</v>
      </c>
      <c r="G93" s="318"/>
      <c r="H93" s="318"/>
      <c r="I93" s="208"/>
      <c r="J93" s="318"/>
      <c r="K93" s="318"/>
      <c r="L93" s="318"/>
      <c r="M93" s="318"/>
      <c r="N93" s="208"/>
      <c r="O93" s="202"/>
      <c r="P93" s="202"/>
      <c r="Q93" s="202"/>
      <c r="R93" s="202"/>
      <c r="S93" s="202"/>
      <c r="T93" s="202"/>
      <c r="U93" s="202"/>
      <c r="V93" s="202"/>
      <c r="W93" s="202"/>
      <c r="X93" s="202"/>
      <c r="Y93" s="202"/>
      <c r="Z93" s="228"/>
      <c r="AA93" s="228"/>
      <c r="AB93" s="232" t="s">
        <v>332</v>
      </c>
      <c r="AC93" s="252"/>
    </row>
    <row r="94" spans="1:29" x14ac:dyDescent="0.2">
      <c r="A94" s="227"/>
      <c r="B94" s="233"/>
      <c r="C94" s="205"/>
      <c r="D94" s="226"/>
      <c r="E94" s="208"/>
      <c r="F94" s="318"/>
      <c r="G94" s="318"/>
      <c r="H94" s="318"/>
      <c r="I94" s="208"/>
      <c r="J94" s="318"/>
      <c r="K94" s="318"/>
      <c r="L94" s="318"/>
      <c r="M94" s="318"/>
      <c r="N94" s="208"/>
      <c r="O94" s="202"/>
      <c r="P94" s="202"/>
      <c r="Q94" s="202"/>
      <c r="R94" s="202"/>
      <c r="S94" s="202"/>
      <c r="T94" s="202"/>
      <c r="U94" s="202"/>
      <c r="V94" s="202"/>
      <c r="W94" s="202"/>
      <c r="X94" s="202"/>
      <c r="Y94" s="202"/>
      <c r="Z94" s="228"/>
      <c r="AA94" s="228"/>
      <c r="AB94" s="208"/>
      <c r="AC94" s="252"/>
    </row>
    <row r="95" spans="1:29" x14ac:dyDescent="0.2">
      <c r="A95" s="382">
        <v>6</v>
      </c>
      <c r="B95" s="383" t="s">
        <v>333</v>
      </c>
      <c r="C95" s="356"/>
      <c r="D95" s="354"/>
      <c r="E95" s="357"/>
      <c r="F95" s="358"/>
      <c r="G95" s="358"/>
      <c r="H95" s="358"/>
      <c r="I95" s="236"/>
      <c r="J95" s="236"/>
      <c r="K95" s="236"/>
      <c r="L95" s="208"/>
      <c r="M95" s="208"/>
      <c r="N95" s="208"/>
      <c r="O95" s="227"/>
      <c r="P95" s="202"/>
      <c r="Q95" s="202"/>
      <c r="R95" s="202"/>
      <c r="S95" s="208"/>
      <c r="T95" s="208"/>
      <c r="U95" s="202"/>
      <c r="V95" s="202"/>
      <c r="W95" s="202"/>
      <c r="X95" s="202"/>
      <c r="Y95" s="202"/>
      <c r="Z95" s="228"/>
      <c r="AA95" s="228"/>
      <c r="AB95" s="229"/>
    </row>
    <row r="96" spans="1:29" ht="114.75" x14ac:dyDescent="0.2">
      <c r="A96" s="227" t="s">
        <v>334</v>
      </c>
      <c r="B96" s="240" t="s">
        <v>910</v>
      </c>
      <c r="C96" s="233" t="s">
        <v>911</v>
      </c>
      <c r="D96" s="317" t="s">
        <v>27</v>
      </c>
      <c r="E96" s="208" t="str">
        <f t="shared" ref="E96:E108" si="4">IF(D96="SI",AB96,"")</f>
        <v/>
      </c>
      <c r="F96" s="318" t="s">
        <v>994</v>
      </c>
      <c r="G96" s="318" t="s">
        <v>942</v>
      </c>
      <c r="H96" s="318"/>
      <c r="I96" s="208"/>
      <c r="J96" s="318"/>
      <c r="K96" s="318"/>
      <c r="L96" s="318"/>
      <c r="M96" s="318"/>
      <c r="N96" s="208"/>
      <c r="O96" s="202"/>
      <c r="P96" s="202"/>
      <c r="Q96" s="202"/>
      <c r="R96" s="202"/>
      <c r="S96" s="202"/>
      <c r="T96" s="202"/>
      <c r="U96" s="202"/>
      <c r="V96" s="202"/>
      <c r="W96" s="202"/>
      <c r="X96" s="202"/>
      <c r="Y96" s="202"/>
      <c r="Z96" s="228"/>
      <c r="AA96" s="228"/>
      <c r="AB96" s="241" t="s">
        <v>335</v>
      </c>
    </row>
    <row r="97" spans="1:28" ht="140.25" x14ac:dyDescent="0.2">
      <c r="A97" s="227" t="s">
        <v>336</v>
      </c>
      <c r="B97" s="240" t="s">
        <v>337</v>
      </c>
      <c r="C97" s="242" t="s">
        <v>338</v>
      </c>
      <c r="D97" s="317" t="s">
        <v>27</v>
      </c>
      <c r="E97" s="208" t="str">
        <f t="shared" si="4"/>
        <v/>
      </c>
      <c r="F97" s="318"/>
      <c r="G97" s="318"/>
      <c r="H97" s="318"/>
      <c r="I97" s="208"/>
      <c r="J97" s="318"/>
      <c r="K97" s="318"/>
      <c r="L97" s="318"/>
      <c r="M97" s="318"/>
      <c r="N97" s="208"/>
      <c r="O97" s="202"/>
      <c r="P97" s="202"/>
      <c r="Q97" s="202"/>
      <c r="R97" s="202"/>
      <c r="S97" s="202"/>
      <c r="T97" s="202"/>
      <c r="U97" s="202"/>
      <c r="V97" s="202"/>
      <c r="W97" s="202"/>
      <c r="X97" s="202"/>
      <c r="Y97" s="202"/>
      <c r="Z97" s="228"/>
      <c r="AA97" s="228"/>
      <c r="AB97" s="232" t="s">
        <v>233</v>
      </c>
    </row>
    <row r="98" spans="1:28" ht="114.75" x14ac:dyDescent="0.2">
      <c r="A98" s="227" t="s">
        <v>339</v>
      </c>
      <c r="B98" s="240" t="s">
        <v>340</v>
      </c>
      <c r="C98" s="233" t="s">
        <v>341</v>
      </c>
      <c r="D98" s="317" t="s">
        <v>26</v>
      </c>
      <c r="E98" s="208" t="str">
        <f t="shared" si="4"/>
        <v>Normativa interna para el uso de firma digital y su aplicación en gestiones de los usuarios.</v>
      </c>
      <c r="F98" s="318" t="s">
        <v>1020</v>
      </c>
      <c r="G98" s="318"/>
      <c r="H98" s="318"/>
      <c r="I98" s="208"/>
      <c r="J98" s="318"/>
      <c r="K98" s="318"/>
      <c r="L98" s="318"/>
      <c r="M98" s="318"/>
      <c r="N98" s="208"/>
      <c r="O98" s="202"/>
      <c r="P98" s="202"/>
      <c r="Q98" s="202"/>
      <c r="R98" s="202"/>
      <c r="S98" s="202"/>
      <c r="T98" s="202"/>
      <c r="U98" s="202"/>
      <c r="V98" s="202"/>
      <c r="W98" s="202"/>
      <c r="X98" s="202"/>
      <c r="Y98" s="202"/>
      <c r="Z98" s="228"/>
      <c r="AA98" s="228"/>
      <c r="AB98" s="232" t="s">
        <v>342</v>
      </c>
    </row>
    <row r="99" spans="1:28" ht="114.75" x14ac:dyDescent="0.2">
      <c r="A99" s="227" t="s">
        <v>343</v>
      </c>
      <c r="B99" s="240" t="s">
        <v>344</v>
      </c>
      <c r="C99" s="233" t="s">
        <v>345</v>
      </c>
      <c r="D99" s="317" t="s">
        <v>27</v>
      </c>
      <c r="E99" s="208" t="str">
        <f t="shared" si="4"/>
        <v/>
      </c>
      <c r="F99" s="318"/>
      <c r="G99" s="386" t="s">
        <v>1074</v>
      </c>
      <c r="H99" s="318"/>
      <c r="I99" s="318"/>
      <c r="J99" s="318"/>
      <c r="K99" s="318"/>
      <c r="L99" s="318"/>
      <c r="M99" s="318"/>
      <c r="N99" s="208"/>
      <c r="O99" s="202"/>
      <c r="P99" s="202"/>
      <c r="Q99" s="202"/>
      <c r="R99" s="202"/>
      <c r="S99" s="202"/>
      <c r="T99" s="202"/>
      <c r="U99" s="202"/>
      <c r="V99" s="202"/>
      <c r="W99" s="202"/>
      <c r="X99" s="202"/>
      <c r="Y99" s="202"/>
      <c r="Z99" s="228"/>
      <c r="AA99" s="228"/>
      <c r="AB99" s="232" t="s">
        <v>346</v>
      </c>
    </row>
    <row r="100" spans="1:28" ht="153" x14ac:dyDescent="0.2">
      <c r="A100" s="227" t="s">
        <v>347</v>
      </c>
      <c r="B100" s="242" t="s">
        <v>919</v>
      </c>
      <c r="C100" s="233" t="s">
        <v>348</v>
      </c>
      <c r="D100" s="317" t="s">
        <v>26</v>
      </c>
      <c r="E100" s="208" t="str">
        <f t="shared" si="4"/>
        <v>Documentación sobre la instalación de buzones o similares, y reporte de atención de comentarios y sugerencias.</v>
      </c>
      <c r="F100" s="318" t="s">
        <v>988</v>
      </c>
      <c r="G100" s="318" t="s">
        <v>949</v>
      </c>
      <c r="H100" s="318"/>
      <c r="I100" s="318"/>
      <c r="J100" s="318"/>
      <c r="K100" s="318"/>
      <c r="L100" s="318"/>
      <c r="M100" s="318"/>
      <c r="N100" s="208"/>
      <c r="O100" s="202"/>
      <c r="P100" s="202"/>
      <c r="Q100" s="202"/>
      <c r="R100" s="202"/>
      <c r="S100" s="202"/>
      <c r="T100" s="202"/>
      <c r="U100" s="202"/>
      <c r="V100" s="202"/>
      <c r="W100" s="202"/>
      <c r="X100" s="202"/>
      <c r="Y100" s="202"/>
      <c r="Z100" s="228"/>
      <c r="AA100" s="228"/>
      <c r="AB100" s="232" t="s">
        <v>349</v>
      </c>
    </row>
    <row r="101" spans="1:28" ht="114.75" x14ac:dyDescent="0.2">
      <c r="A101" s="227" t="s">
        <v>350</v>
      </c>
      <c r="B101" s="242" t="s">
        <v>351</v>
      </c>
      <c r="C101" s="233" t="s">
        <v>352</v>
      </c>
      <c r="D101" s="317" t="s">
        <v>26</v>
      </c>
      <c r="E101" s="208" t="str">
        <f t="shared" si="4"/>
        <v>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v>
      </c>
      <c r="F101" s="318" t="s">
        <v>1042</v>
      </c>
      <c r="G101" s="318" t="s">
        <v>948</v>
      </c>
      <c r="H101" s="318"/>
      <c r="I101" s="318"/>
      <c r="J101" s="318"/>
      <c r="K101" s="318"/>
      <c r="L101" s="318"/>
      <c r="M101" s="318"/>
      <c r="N101" s="208"/>
      <c r="O101" s="202"/>
      <c r="P101" s="202"/>
      <c r="Q101" s="202"/>
      <c r="R101" s="202"/>
      <c r="S101" s="202"/>
      <c r="T101" s="202"/>
      <c r="U101" s="202"/>
      <c r="V101" s="202"/>
      <c r="W101" s="202"/>
      <c r="X101" s="202"/>
      <c r="Y101" s="202"/>
      <c r="Z101" s="228"/>
      <c r="AA101" s="228"/>
      <c r="AB101" s="232" t="s">
        <v>353</v>
      </c>
    </row>
    <row r="102" spans="1:28" ht="76.5" x14ac:dyDescent="0.2">
      <c r="A102" s="227" t="s">
        <v>354</v>
      </c>
      <c r="B102" s="240" t="s">
        <v>920</v>
      </c>
      <c r="C102" s="233" t="s">
        <v>355</v>
      </c>
      <c r="D102" s="317" t="s">
        <v>27</v>
      </c>
      <c r="E102" s="208" t="str">
        <f t="shared" si="4"/>
        <v/>
      </c>
      <c r="F102" s="318"/>
      <c r="G102" s="314" t="s">
        <v>950</v>
      </c>
      <c r="H102" s="318" t="s">
        <v>1075</v>
      </c>
      <c r="I102" s="318"/>
      <c r="J102" s="318"/>
      <c r="K102" s="318"/>
      <c r="L102" s="318"/>
      <c r="M102" s="318"/>
      <c r="N102" s="208"/>
      <c r="O102" s="202"/>
      <c r="P102" s="202"/>
      <c r="Q102" s="202"/>
      <c r="R102" s="202"/>
      <c r="S102" s="202"/>
      <c r="T102" s="202"/>
      <c r="U102" s="202"/>
      <c r="V102" s="202"/>
      <c r="W102" s="202"/>
      <c r="X102" s="202"/>
      <c r="Y102" s="202"/>
      <c r="Z102" s="228"/>
      <c r="AA102" s="228"/>
      <c r="AB102" s="232" t="s">
        <v>356</v>
      </c>
    </row>
    <row r="103" spans="1:28" ht="89.25" x14ac:dyDescent="0.2">
      <c r="A103" s="227" t="s">
        <v>357</v>
      </c>
      <c r="B103" s="240" t="s">
        <v>358</v>
      </c>
      <c r="C103" s="242" t="s">
        <v>359</v>
      </c>
      <c r="D103" s="317" t="s">
        <v>27</v>
      </c>
      <c r="E103" s="208" t="str">
        <f t="shared" si="4"/>
        <v/>
      </c>
      <c r="F103" s="318"/>
      <c r="G103" s="318" t="s">
        <v>986</v>
      </c>
      <c r="H103" s="318"/>
      <c r="I103" s="318"/>
      <c r="J103" s="318"/>
      <c r="K103" s="318"/>
      <c r="L103" s="318"/>
      <c r="M103" s="318"/>
      <c r="N103" s="208"/>
      <c r="O103" s="202"/>
      <c r="P103" s="202"/>
      <c r="Q103" s="202"/>
      <c r="R103" s="202"/>
      <c r="S103" s="202"/>
      <c r="T103" s="202"/>
      <c r="U103" s="202"/>
      <c r="V103" s="202"/>
      <c r="W103" s="202"/>
      <c r="X103" s="202"/>
      <c r="Y103" s="202"/>
      <c r="Z103" s="228"/>
      <c r="AA103" s="228"/>
      <c r="AB103" s="232" t="s">
        <v>360</v>
      </c>
    </row>
    <row r="104" spans="1:28" ht="165.75" x14ac:dyDescent="0.2">
      <c r="A104" s="227" t="s">
        <v>361</v>
      </c>
      <c r="B104" s="240" t="s">
        <v>362</v>
      </c>
      <c r="C104" s="240" t="s">
        <v>363</v>
      </c>
      <c r="D104" s="317" t="s">
        <v>26</v>
      </c>
      <c r="E104" s="208" t="str">
        <f t="shared" si="4"/>
        <v>Política oficializada por la autoridad institucional pertinente, y documentación probatoria de la divulgación efectuada.</v>
      </c>
      <c r="F104" s="318" t="s">
        <v>951</v>
      </c>
      <c r="G104" s="318"/>
      <c r="H104" s="318"/>
      <c r="I104" s="318"/>
      <c r="J104" s="318"/>
      <c r="K104" s="318"/>
      <c r="L104" s="318"/>
      <c r="M104" s="318"/>
      <c r="N104" s="208"/>
      <c r="O104" s="202"/>
      <c r="P104" s="202"/>
      <c r="Q104" s="202"/>
      <c r="R104" s="202"/>
      <c r="S104" s="202"/>
      <c r="T104" s="202"/>
      <c r="U104" s="202"/>
      <c r="V104" s="202"/>
      <c r="W104" s="202"/>
      <c r="X104" s="202"/>
      <c r="Y104" s="202"/>
      <c r="Z104" s="228"/>
      <c r="AA104" s="228"/>
      <c r="AB104" s="232" t="s">
        <v>364</v>
      </c>
    </row>
    <row r="105" spans="1:28" ht="127.5" x14ac:dyDescent="0.2">
      <c r="A105" s="227" t="s">
        <v>365</v>
      </c>
      <c r="B105" s="242" t="s">
        <v>366</v>
      </c>
      <c r="C105" s="240" t="s">
        <v>367</v>
      </c>
      <c r="D105" s="317" t="s">
        <v>26</v>
      </c>
      <c r="E105" s="208" t="str">
        <f t="shared" si="4"/>
        <v>Criterios de admisibilidad de denuncias oficializados por la autoridad institucional pertinente, y documentación probatoria de la divulgación efectuada.</v>
      </c>
      <c r="F105" s="318" t="s">
        <v>1021</v>
      </c>
      <c r="G105" s="386" t="s">
        <v>1076</v>
      </c>
      <c r="H105" s="318"/>
      <c r="I105" s="318"/>
      <c r="J105" s="318"/>
      <c r="K105" s="318"/>
      <c r="L105" s="318"/>
      <c r="M105" s="318"/>
      <c r="N105" s="208"/>
      <c r="O105" s="202"/>
      <c r="P105" s="202"/>
      <c r="Q105" s="202"/>
      <c r="R105" s="202"/>
      <c r="S105" s="202"/>
      <c r="T105" s="202"/>
      <c r="U105" s="202"/>
      <c r="V105" s="202"/>
      <c r="W105" s="202"/>
      <c r="X105" s="202"/>
      <c r="Y105" s="202"/>
      <c r="Z105" s="228"/>
      <c r="AA105" s="228"/>
      <c r="AB105" s="232" t="s">
        <v>368</v>
      </c>
    </row>
    <row r="106" spans="1:28" ht="140.25" x14ac:dyDescent="0.2">
      <c r="A106" s="227" t="s">
        <v>369</v>
      </c>
      <c r="B106" s="242" t="s">
        <v>370</v>
      </c>
      <c r="C106" s="240" t="s">
        <v>371</v>
      </c>
      <c r="D106" s="317" t="s">
        <v>26</v>
      </c>
      <c r="E106" s="208" t="str">
        <f t="shared" si="4"/>
        <v>Regulaciones sobre tratamiento de denuncias debidamente oficializadas por la autoridad institucional pertinente, que contemplen lo señalado por la pregunta.</v>
      </c>
      <c r="F106" s="318" t="s">
        <v>952</v>
      </c>
      <c r="G106" s="318"/>
      <c r="H106" s="318"/>
      <c r="I106" s="318"/>
      <c r="J106" s="318"/>
      <c r="K106" s="318"/>
      <c r="L106" s="318"/>
      <c r="M106" s="318"/>
      <c r="N106" s="208"/>
      <c r="O106" s="202"/>
      <c r="P106" s="202"/>
      <c r="Q106" s="202"/>
      <c r="R106" s="202"/>
      <c r="S106" s="202"/>
      <c r="T106" s="202"/>
      <c r="U106" s="202"/>
      <c r="V106" s="202"/>
      <c r="W106" s="202"/>
      <c r="X106" s="202"/>
      <c r="Y106" s="202"/>
      <c r="Z106" s="228"/>
      <c r="AA106" s="228"/>
      <c r="AB106" s="232" t="s">
        <v>372</v>
      </c>
    </row>
    <row r="107" spans="1:28" ht="140.25" x14ac:dyDescent="0.2">
      <c r="A107" s="227" t="s">
        <v>373</v>
      </c>
      <c r="B107" s="242" t="s">
        <v>374</v>
      </c>
      <c r="C107" s="240" t="s">
        <v>375</v>
      </c>
      <c r="D107" s="317" t="s">
        <v>26</v>
      </c>
      <c r="E107" s="208" t="str">
        <f t="shared" si="4"/>
        <v>Regulaciones sobre tratamiento de denuncias debidamente oficializadas por la autoridad institucional pertinente, que contemplen lo señalado por la pregunta.</v>
      </c>
      <c r="F107" s="318" t="s">
        <v>952</v>
      </c>
      <c r="G107" s="318"/>
      <c r="H107" s="318"/>
      <c r="I107" s="318"/>
      <c r="J107" s="318"/>
      <c r="K107" s="318"/>
      <c r="L107" s="318"/>
      <c r="M107" s="318"/>
      <c r="N107" s="208"/>
      <c r="O107" s="202"/>
      <c r="P107" s="202"/>
      <c r="Q107" s="202"/>
      <c r="R107" s="202"/>
      <c r="S107" s="202"/>
      <c r="T107" s="202"/>
      <c r="U107" s="202"/>
      <c r="V107" s="202"/>
      <c r="W107" s="202"/>
      <c r="X107" s="202"/>
      <c r="Y107" s="202"/>
      <c r="Z107" s="228"/>
      <c r="AA107" s="228"/>
      <c r="AB107" s="232" t="s">
        <v>372</v>
      </c>
    </row>
    <row r="108" spans="1:28" ht="263.25" customHeight="1" x14ac:dyDescent="0.2">
      <c r="A108" s="227" t="s">
        <v>376</v>
      </c>
      <c r="B108" s="242" t="s">
        <v>377</v>
      </c>
      <c r="C108" s="242" t="s">
        <v>378</v>
      </c>
      <c r="D108" s="317" t="s">
        <v>26</v>
      </c>
      <c r="E108" s="208" t="str">
        <f t="shared" si="4"/>
        <v>Imagen respectiva de la página de Internet de la institución.</v>
      </c>
      <c r="F108" s="318" t="s">
        <v>1043</v>
      </c>
      <c r="G108" s="318"/>
      <c r="H108" s="318"/>
      <c r="I108" s="318"/>
      <c r="J108" s="318"/>
      <c r="K108" s="318"/>
      <c r="L108" s="318"/>
      <c r="M108" s="318"/>
      <c r="N108" s="208"/>
      <c r="O108" s="202"/>
      <c r="P108" s="202"/>
      <c r="Q108" s="202"/>
      <c r="R108" s="202"/>
      <c r="S108" s="202"/>
      <c r="T108" s="202"/>
      <c r="U108" s="202"/>
      <c r="V108" s="202"/>
      <c r="W108" s="202"/>
      <c r="X108" s="202"/>
      <c r="Y108" s="202"/>
      <c r="Z108" s="228"/>
      <c r="AA108" s="228"/>
      <c r="AB108" s="232" t="s">
        <v>233</v>
      </c>
    </row>
    <row r="109" spans="1:28" x14ac:dyDescent="0.2">
      <c r="A109" s="227"/>
      <c r="B109" s="233"/>
      <c r="C109" s="205"/>
      <c r="D109" s="226"/>
      <c r="E109" s="208"/>
      <c r="F109" s="318"/>
      <c r="G109" s="318"/>
      <c r="H109" s="318"/>
      <c r="I109" s="318"/>
      <c r="J109" s="318"/>
      <c r="K109" s="318"/>
      <c r="L109" s="318"/>
      <c r="M109" s="318"/>
      <c r="N109" s="208"/>
      <c r="O109" s="202"/>
      <c r="P109" s="202"/>
      <c r="Q109" s="202"/>
      <c r="R109" s="202"/>
      <c r="S109" s="202"/>
      <c r="T109" s="202"/>
      <c r="U109" s="202"/>
      <c r="V109" s="202"/>
      <c r="W109" s="202"/>
      <c r="X109" s="202"/>
      <c r="Y109" s="202"/>
      <c r="Z109" s="228"/>
      <c r="AA109" s="228"/>
      <c r="AB109" s="208"/>
    </row>
    <row r="110" spans="1:28" x14ac:dyDescent="0.2">
      <c r="A110" s="382">
        <v>7</v>
      </c>
      <c r="B110" s="383" t="s">
        <v>379</v>
      </c>
      <c r="C110" s="356"/>
      <c r="D110" s="354"/>
      <c r="E110" s="357"/>
      <c r="F110" s="358"/>
      <c r="G110" s="358"/>
      <c r="H110" s="358"/>
      <c r="I110" s="236"/>
      <c r="J110" s="236"/>
      <c r="K110" s="236"/>
      <c r="L110" s="208"/>
      <c r="M110" s="208"/>
      <c r="N110" s="208"/>
      <c r="O110" s="227"/>
      <c r="P110" s="202"/>
      <c r="Q110" s="202"/>
      <c r="R110" s="202"/>
      <c r="S110" s="208"/>
      <c r="T110" s="208"/>
      <c r="U110" s="202"/>
      <c r="V110" s="202"/>
      <c r="W110" s="202"/>
      <c r="X110" s="202"/>
      <c r="Y110" s="202"/>
      <c r="Z110" s="228"/>
      <c r="AA110" s="228"/>
      <c r="AB110" s="229"/>
    </row>
    <row r="111" spans="1:28" ht="165.75" x14ac:dyDescent="0.2">
      <c r="A111" s="227" t="s">
        <v>380</v>
      </c>
      <c r="B111" s="240" t="s">
        <v>381</v>
      </c>
      <c r="C111" s="253" t="s">
        <v>382</v>
      </c>
      <c r="D111" s="317" t="s">
        <v>26</v>
      </c>
      <c r="E111" s="208" t="str">
        <f t="shared" ref="E111:E120" si="5">IF(D114="SI",AB111,"")</f>
        <v>Documentación del programa, incluyendo el manual respectivo cuando se cuente con él.</v>
      </c>
      <c r="F111" s="318" t="s">
        <v>1022</v>
      </c>
      <c r="G111" s="386" t="s">
        <v>1077</v>
      </c>
      <c r="H111" s="318"/>
      <c r="I111" s="318"/>
      <c r="J111" s="318"/>
      <c r="K111" s="318"/>
      <c r="L111" s="318"/>
      <c r="M111" s="318"/>
      <c r="N111" s="208"/>
      <c r="O111" s="238"/>
      <c r="P111" s="202"/>
      <c r="Q111" s="202"/>
      <c r="R111" s="238"/>
      <c r="S111" s="238"/>
      <c r="T111" s="238"/>
      <c r="U111" s="238"/>
      <c r="V111" s="238"/>
      <c r="W111" s="238"/>
      <c r="X111" s="202"/>
      <c r="Y111" s="202"/>
      <c r="Z111" s="228"/>
      <c r="AA111" s="228"/>
      <c r="AB111" s="208" t="s">
        <v>383</v>
      </c>
    </row>
    <row r="112" spans="1:28" ht="127.5" x14ac:dyDescent="0.2">
      <c r="A112" s="227" t="s">
        <v>384</v>
      </c>
      <c r="B112" s="240" t="s">
        <v>385</v>
      </c>
      <c r="C112" s="242" t="s">
        <v>386</v>
      </c>
      <c r="D112" s="317" t="s">
        <v>26</v>
      </c>
      <c r="E112" s="208" t="str">
        <f t="shared" si="5"/>
        <v>Plan de capacitación oficializado e informe de avance de su ejecución.</v>
      </c>
      <c r="F112" s="318" t="s">
        <v>989</v>
      </c>
      <c r="G112" s="318" t="s">
        <v>987</v>
      </c>
      <c r="H112" s="318"/>
      <c r="I112" s="318"/>
      <c r="J112" s="318"/>
      <c r="K112" s="318"/>
      <c r="L112" s="318"/>
      <c r="M112" s="318"/>
      <c r="N112" s="208"/>
      <c r="O112" s="238"/>
      <c r="P112" s="202"/>
      <c r="Q112" s="202"/>
      <c r="R112" s="238"/>
      <c r="S112" s="238"/>
      <c r="T112" s="238"/>
      <c r="U112" s="238"/>
      <c r="V112" s="238"/>
      <c r="W112" s="238"/>
      <c r="X112" s="202"/>
      <c r="Y112" s="202"/>
      <c r="Z112" s="228"/>
      <c r="AA112" s="228"/>
      <c r="AB112" s="208" t="s">
        <v>387</v>
      </c>
    </row>
    <row r="113" spans="1:28" ht="153" x14ac:dyDescent="0.2">
      <c r="A113" s="227" t="s">
        <v>388</v>
      </c>
      <c r="B113" s="240" t="s">
        <v>389</v>
      </c>
      <c r="C113" s="253" t="s">
        <v>390</v>
      </c>
      <c r="D113" s="317" t="s">
        <v>26</v>
      </c>
      <c r="E113" s="208" t="str">
        <f t="shared" si="5"/>
        <v>Procedimientos para la medición del desempeño de los funcionarios, debidamente oficializados por la autoridad institucional pertinente.</v>
      </c>
      <c r="F113" s="314" t="s">
        <v>990</v>
      </c>
      <c r="G113" s="318"/>
      <c r="H113" s="318"/>
      <c r="I113" s="318"/>
      <c r="J113" s="318"/>
      <c r="K113" s="318"/>
      <c r="L113" s="318"/>
      <c r="M113" s="318"/>
      <c r="N113" s="208"/>
      <c r="O113" s="202"/>
      <c r="P113" s="202"/>
      <c r="Q113" s="202"/>
      <c r="R113" s="202"/>
      <c r="S113" s="202"/>
      <c r="T113" s="202"/>
      <c r="U113" s="202"/>
      <c r="V113" s="202"/>
      <c r="W113" s="202"/>
      <c r="X113" s="238"/>
      <c r="Y113" s="202"/>
      <c r="Z113" s="228"/>
      <c r="AA113" s="228"/>
      <c r="AB113" s="208" t="s">
        <v>391</v>
      </c>
    </row>
    <row r="114" spans="1:28" ht="51" x14ac:dyDescent="0.2">
      <c r="A114" s="227" t="s">
        <v>392</v>
      </c>
      <c r="B114" s="240" t="s">
        <v>393</v>
      </c>
      <c r="C114" s="242" t="s">
        <v>394</v>
      </c>
      <c r="D114" s="317" t="s">
        <v>26</v>
      </c>
      <c r="E114" s="208" t="str">
        <f t="shared" si="5"/>
        <v>Estadística sobre evaluación del desempeño de los funcionarios correspondiente al año refefido en el IGI.</v>
      </c>
      <c r="F114" s="318" t="s">
        <v>991</v>
      </c>
      <c r="G114" s="318" t="s">
        <v>992</v>
      </c>
      <c r="H114" s="318"/>
      <c r="I114" s="318"/>
      <c r="J114" s="318"/>
      <c r="K114" s="318"/>
      <c r="L114" s="318"/>
      <c r="M114" s="318"/>
      <c r="N114" s="208"/>
      <c r="O114" s="202"/>
      <c r="P114" s="202"/>
      <c r="Q114" s="202"/>
      <c r="R114" s="202"/>
      <c r="S114" s="202"/>
      <c r="T114" s="202"/>
      <c r="U114" s="202"/>
      <c r="V114" s="202"/>
      <c r="W114" s="202"/>
      <c r="X114" s="238"/>
      <c r="Y114" s="202"/>
      <c r="Z114" s="228"/>
      <c r="AA114" s="228"/>
      <c r="AB114" s="208" t="s">
        <v>395</v>
      </c>
    </row>
    <row r="115" spans="1:28" ht="102" x14ac:dyDescent="0.2">
      <c r="A115" s="227" t="s">
        <v>396</v>
      </c>
      <c r="B115" s="240" t="s">
        <v>397</v>
      </c>
      <c r="C115" s="242" t="s">
        <v>398</v>
      </c>
      <c r="D115" s="317" t="s">
        <v>26</v>
      </c>
      <c r="E115" s="208" t="str">
        <f t="shared" si="5"/>
        <v>Documentación de las medidas vigentes en la institución para fortalecer el desempeño de los funcionarios.</v>
      </c>
      <c r="F115" s="318" t="s">
        <v>940</v>
      </c>
      <c r="G115" s="318"/>
      <c r="H115" s="318"/>
      <c r="I115" s="318"/>
      <c r="J115" s="318"/>
      <c r="K115" s="318"/>
      <c r="L115" s="318"/>
      <c r="M115" s="318"/>
      <c r="N115" s="208"/>
      <c r="O115" s="202"/>
      <c r="P115" s="202"/>
      <c r="Q115" s="202"/>
      <c r="R115" s="202"/>
      <c r="S115" s="202"/>
      <c r="T115" s="202"/>
      <c r="U115" s="202"/>
      <c r="V115" s="202"/>
      <c r="W115" s="202"/>
      <c r="X115" s="238"/>
      <c r="Y115" s="202"/>
      <c r="Z115" s="228"/>
      <c r="AA115" s="228"/>
      <c r="AB115" s="208" t="s">
        <v>399</v>
      </c>
    </row>
    <row r="116" spans="1:28" ht="153" x14ac:dyDescent="0.2">
      <c r="A116" s="227" t="s">
        <v>400</v>
      </c>
      <c r="B116" s="240" t="s">
        <v>401</v>
      </c>
      <c r="C116" s="242" t="s">
        <v>402</v>
      </c>
      <c r="D116" s="317" t="s">
        <v>26</v>
      </c>
      <c r="E116" s="208" t="str">
        <f t="shared" si="5"/>
        <v>Estadística sobre cantidad de funcionarios obligados a presentar la declaración jurada de bienes y cantidad de quienes cumplieron con ese deber.</v>
      </c>
      <c r="F116" s="318" t="s">
        <v>1023</v>
      </c>
      <c r="G116" s="318"/>
      <c r="H116" s="318"/>
      <c r="I116" s="318"/>
      <c r="J116" s="318"/>
      <c r="K116" s="318"/>
      <c r="L116" s="318"/>
      <c r="M116" s="318"/>
      <c r="N116" s="208"/>
      <c r="O116" s="202"/>
      <c r="P116" s="202"/>
      <c r="Q116" s="202"/>
      <c r="R116" s="202"/>
      <c r="S116" s="202"/>
      <c r="T116" s="202"/>
      <c r="U116" s="202"/>
      <c r="V116" s="202"/>
      <c r="W116" s="202"/>
      <c r="X116" s="238"/>
      <c r="Y116" s="202"/>
      <c r="Z116" s="228"/>
      <c r="AA116" s="228"/>
      <c r="AB116" s="208" t="s">
        <v>403</v>
      </c>
    </row>
    <row r="117" spans="1:28" ht="114.75" x14ac:dyDescent="0.2">
      <c r="A117" s="227" t="s">
        <v>404</v>
      </c>
      <c r="B117" s="240" t="s">
        <v>405</v>
      </c>
      <c r="C117" s="242" t="s">
        <v>406</v>
      </c>
      <c r="D117" s="317" t="s">
        <v>26</v>
      </c>
      <c r="E117" s="208" t="str">
        <f t="shared" si="5"/>
        <v>Instrumento utilizado por la institución para medir el clima organizacional, con indicación de la periodicidad de su aplicación.</v>
      </c>
      <c r="F117" s="318" t="s">
        <v>1024</v>
      </c>
      <c r="G117" s="318" t="s">
        <v>1044</v>
      </c>
      <c r="H117" s="318"/>
      <c r="I117" s="318"/>
      <c r="J117" s="318"/>
      <c r="K117" s="318"/>
      <c r="L117" s="318"/>
      <c r="M117" s="318"/>
      <c r="N117" s="208"/>
      <c r="O117" s="202"/>
      <c r="P117" s="202"/>
      <c r="Q117" s="202"/>
      <c r="R117" s="202"/>
      <c r="S117" s="202"/>
      <c r="T117" s="202"/>
      <c r="U117" s="202"/>
      <c r="V117" s="202"/>
      <c r="W117" s="202"/>
      <c r="X117" s="238"/>
      <c r="Y117" s="202"/>
      <c r="Z117" s="228"/>
      <c r="AA117" s="228"/>
      <c r="AB117" s="208" t="s">
        <v>407</v>
      </c>
    </row>
    <row r="118" spans="1:28" ht="51" x14ac:dyDescent="0.2">
      <c r="A118" s="227" t="s">
        <v>408</v>
      </c>
      <c r="B118" s="240" t="s">
        <v>409</v>
      </c>
      <c r="C118" s="242" t="s">
        <v>410</v>
      </c>
      <c r="D118" s="317" t="s">
        <v>26</v>
      </c>
      <c r="E118" s="208" t="str">
        <f t="shared" si="5"/>
        <v/>
      </c>
      <c r="F118" s="318" t="s">
        <v>1045</v>
      </c>
      <c r="G118" s="318" t="s">
        <v>993</v>
      </c>
      <c r="H118" s="318"/>
      <c r="I118" s="318"/>
      <c r="J118" s="318"/>
      <c r="K118" s="318"/>
      <c r="L118" s="318"/>
      <c r="M118" s="318"/>
      <c r="N118" s="208"/>
      <c r="O118" s="202"/>
      <c r="P118" s="202"/>
      <c r="Q118" s="202"/>
      <c r="R118" s="202"/>
      <c r="S118" s="202"/>
      <c r="T118" s="202"/>
      <c r="U118" s="202"/>
      <c r="V118" s="202"/>
      <c r="W118" s="202"/>
      <c r="X118" s="238"/>
      <c r="Y118" s="202"/>
      <c r="Z118" s="228"/>
      <c r="AA118" s="228"/>
      <c r="AB118" s="208" t="s">
        <v>411</v>
      </c>
    </row>
    <row r="119" spans="1:28" ht="114.75" x14ac:dyDescent="0.2">
      <c r="A119" s="227" t="s">
        <v>412</v>
      </c>
      <c r="B119" s="240" t="s">
        <v>413</v>
      </c>
      <c r="C119" s="242" t="s">
        <v>414</v>
      </c>
      <c r="D119" s="317" t="s">
        <v>26</v>
      </c>
      <c r="E119" s="208" t="str">
        <f t="shared" si="5"/>
        <v/>
      </c>
      <c r="F119" s="318" t="s">
        <v>1001</v>
      </c>
      <c r="G119" s="318"/>
      <c r="H119" s="318"/>
      <c r="I119" s="318"/>
      <c r="J119" s="318"/>
      <c r="K119" s="318"/>
      <c r="L119" s="318"/>
      <c r="M119" s="318"/>
      <c r="N119" s="208"/>
      <c r="O119" s="202"/>
      <c r="P119" s="202"/>
      <c r="Q119" s="202"/>
      <c r="R119" s="202"/>
      <c r="S119" s="202"/>
      <c r="T119" s="202"/>
      <c r="U119" s="202"/>
      <c r="V119" s="202"/>
      <c r="W119" s="202"/>
      <c r="X119" s="238"/>
      <c r="Y119" s="202"/>
      <c r="Z119" s="228"/>
      <c r="AA119" s="228"/>
      <c r="AB119" s="208" t="s">
        <v>233</v>
      </c>
    </row>
    <row r="120" spans="1:28" ht="153" x14ac:dyDescent="0.2">
      <c r="A120" s="227" t="s">
        <v>415</v>
      </c>
      <c r="B120" s="240" t="s">
        <v>416</v>
      </c>
      <c r="C120" s="242" t="s">
        <v>417</v>
      </c>
      <c r="D120" s="317" t="s">
        <v>26</v>
      </c>
      <c r="E120" s="208" t="str">
        <f t="shared" si="5"/>
        <v/>
      </c>
      <c r="F120" s="318" t="s">
        <v>1025</v>
      </c>
      <c r="G120" s="318"/>
      <c r="H120" s="318"/>
      <c r="I120" s="318"/>
      <c r="J120" s="318"/>
      <c r="K120" s="318"/>
      <c r="L120" s="318"/>
      <c r="M120" s="318"/>
      <c r="N120" s="208"/>
      <c r="O120" s="202"/>
      <c r="P120" s="202"/>
      <c r="Q120" s="202"/>
      <c r="R120" s="202"/>
      <c r="S120" s="202"/>
      <c r="T120" s="202"/>
      <c r="U120" s="202"/>
      <c r="V120" s="202"/>
      <c r="W120" s="202"/>
      <c r="X120" s="238"/>
      <c r="Y120" s="202"/>
      <c r="Z120" s="228"/>
      <c r="AA120" s="228"/>
      <c r="AB120" s="208" t="s">
        <v>233</v>
      </c>
    </row>
    <row r="121" spans="1:28" ht="127.5" x14ac:dyDescent="0.2">
      <c r="A121" s="227" t="s">
        <v>418</v>
      </c>
      <c r="B121" s="240" t="s">
        <v>419</v>
      </c>
      <c r="C121" s="233" t="s">
        <v>420</v>
      </c>
      <c r="D121" s="317" t="s">
        <v>27</v>
      </c>
      <c r="E121" s="208" t="str">
        <f>IF(D121="SI",AB121,"")</f>
        <v/>
      </c>
      <c r="F121" s="318" t="s">
        <v>1001</v>
      </c>
      <c r="G121" s="386" t="s">
        <v>1078</v>
      </c>
      <c r="H121" s="318"/>
      <c r="I121" s="318"/>
      <c r="J121" s="318"/>
      <c r="K121" s="318"/>
      <c r="L121" s="318"/>
      <c r="M121" s="318"/>
      <c r="N121" s="208"/>
      <c r="O121" s="202"/>
      <c r="P121" s="202"/>
      <c r="Q121" s="202"/>
      <c r="R121" s="202"/>
      <c r="S121" s="202"/>
      <c r="T121" s="202"/>
      <c r="U121" s="202"/>
      <c r="V121" s="202"/>
      <c r="W121" s="202"/>
      <c r="X121" s="238"/>
      <c r="Y121" s="202"/>
      <c r="Z121" s="228"/>
      <c r="AA121" s="228"/>
      <c r="AB121" s="208" t="s">
        <v>233</v>
      </c>
    </row>
    <row r="122" spans="1:28" ht="127.5" x14ac:dyDescent="0.2">
      <c r="A122" s="227" t="s">
        <v>421</v>
      </c>
      <c r="B122" s="242" t="s">
        <v>422</v>
      </c>
      <c r="C122" s="242" t="s">
        <v>423</v>
      </c>
      <c r="D122" s="317" t="s">
        <v>27</v>
      </c>
      <c r="E122" s="208" t="str">
        <f>IF(D122="SI",AB122,"")</f>
        <v/>
      </c>
      <c r="F122" s="318" t="s">
        <v>1046</v>
      </c>
      <c r="G122" s="386" t="s">
        <v>1079</v>
      </c>
      <c r="H122" s="318"/>
      <c r="I122" s="318"/>
      <c r="J122" s="318"/>
      <c r="K122" s="318"/>
      <c r="L122" s="318"/>
      <c r="M122" s="318"/>
      <c r="N122" s="208"/>
      <c r="O122" s="202"/>
      <c r="P122" s="202"/>
      <c r="Q122" s="202"/>
      <c r="R122" s="202"/>
      <c r="S122" s="202"/>
      <c r="T122" s="202"/>
      <c r="U122" s="202"/>
      <c r="V122" s="202"/>
      <c r="W122" s="202"/>
      <c r="X122" s="238"/>
      <c r="Y122" s="202"/>
      <c r="Z122" s="228"/>
      <c r="AA122" s="228"/>
      <c r="AB122" s="208" t="s">
        <v>424</v>
      </c>
    </row>
    <row r="123" spans="1:28" ht="229.5" x14ac:dyDescent="0.2">
      <c r="A123" s="227" t="s">
        <v>425</v>
      </c>
      <c r="B123" s="242" t="s">
        <v>426</v>
      </c>
      <c r="C123" s="242" t="s">
        <v>913</v>
      </c>
      <c r="D123" s="317" t="s">
        <v>27</v>
      </c>
      <c r="E123" s="208" t="str">
        <f>IF(D123="SI",AB123,"")</f>
        <v/>
      </c>
      <c r="F123" s="318" t="s">
        <v>1080</v>
      </c>
      <c r="G123" s="318"/>
      <c r="H123" s="318"/>
      <c r="I123" s="318"/>
      <c r="J123" s="318"/>
      <c r="K123" s="318"/>
      <c r="L123" s="318"/>
      <c r="M123" s="318"/>
      <c r="N123" s="208"/>
      <c r="O123" s="202"/>
      <c r="P123" s="202"/>
      <c r="Q123" s="202"/>
      <c r="R123" s="202"/>
      <c r="S123" s="202"/>
      <c r="T123" s="202"/>
      <c r="U123" s="202"/>
      <c r="V123" s="202"/>
      <c r="W123" s="202"/>
      <c r="X123" s="238"/>
      <c r="Y123" s="202"/>
      <c r="Z123" s="228"/>
      <c r="AA123" s="228"/>
      <c r="AB123" s="208" t="s">
        <v>427</v>
      </c>
    </row>
    <row r="124" spans="1:28" x14ac:dyDescent="0.2">
      <c r="A124" s="227"/>
      <c r="B124" s="250"/>
      <c r="C124" s="205"/>
      <c r="D124" s="226"/>
      <c r="E124" s="208"/>
      <c r="F124" s="318"/>
      <c r="G124" s="318"/>
      <c r="H124" s="318"/>
      <c r="I124" s="318"/>
      <c r="J124" s="318"/>
      <c r="K124" s="318"/>
      <c r="L124" s="318"/>
      <c r="M124" s="318"/>
      <c r="N124" s="208"/>
      <c r="O124" s="202"/>
      <c r="P124" s="202"/>
      <c r="Q124" s="202"/>
      <c r="R124" s="202"/>
      <c r="S124" s="202"/>
      <c r="T124" s="202"/>
      <c r="U124" s="202"/>
      <c r="V124" s="202"/>
      <c r="W124" s="202"/>
      <c r="X124" s="202"/>
      <c r="Y124" s="202"/>
      <c r="Z124" s="228"/>
      <c r="AA124" s="228"/>
      <c r="AB124" s="208"/>
    </row>
    <row r="125" spans="1:28" ht="29.25" customHeight="1" x14ac:dyDescent="0.2">
      <c r="A125" s="354">
        <v>8</v>
      </c>
      <c r="B125" s="355" t="s">
        <v>885</v>
      </c>
      <c r="C125" s="356"/>
      <c r="D125" s="354"/>
      <c r="E125" s="357"/>
      <c r="F125" s="358"/>
      <c r="G125" s="358"/>
      <c r="H125" s="358"/>
      <c r="I125" s="236"/>
      <c r="J125" s="236"/>
      <c r="K125" s="236"/>
      <c r="L125" s="208"/>
      <c r="M125" s="208"/>
      <c r="N125" s="208"/>
      <c r="O125" s="227"/>
      <c r="P125" s="202"/>
      <c r="Q125" s="202"/>
      <c r="R125" s="202"/>
      <c r="S125" s="208"/>
      <c r="T125" s="208"/>
      <c r="U125" s="202"/>
      <c r="V125" s="202"/>
      <c r="W125" s="202"/>
      <c r="X125" s="202"/>
      <c r="Y125" s="202"/>
      <c r="Z125" s="228"/>
      <c r="AA125" s="228"/>
      <c r="AB125" s="229"/>
    </row>
    <row r="126" spans="1:28" ht="38.25" x14ac:dyDescent="0.2">
      <c r="A126" s="230" t="s">
        <v>428</v>
      </c>
      <c r="B126" s="242" t="s">
        <v>887</v>
      </c>
      <c r="C126" s="205" t="s">
        <v>429</v>
      </c>
      <c r="D126" s="254">
        <v>94779553484</v>
      </c>
      <c r="E126" s="208"/>
      <c r="F126" s="318" t="s">
        <v>1050</v>
      </c>
      <c r="G126" s="314" t="s">
        <v>1047</v>
      </c>
      <c r="H126" s="318"/>
      <c r="I126" s="318"/>
      <c r="J126" s="318"/>
      <c r="K126" s="318"/>
      <c r="L126" s="318"/>
      <c r="M126" s="318"/>
      <c r="N126" s="208"/>
      <c r="O126" s="202"/>
      <c r="P126" s="202"/>
      <c r="Q126" s="202"/>
      <c r="R126" s="202"/>
      <c r="S126" s="202"/>
      <c r="T126" s="202"/>
      <c r="U126" s="202"/>
      <c r="V126" s="202"/>
      <c r="W126" s="202"/>
      <c r="X126" s="202"/>
      <c r="Y126" s="202"/>
      <c r="Z126" s="228"/>
      <c r="AA126" s="228"/>
      <c r="AB126" s="232"/>
    </row>
    <row r="127" spans="1:28" ht="51" x14ac:dyDescent="0.2">
      <c r="A127" s="230" t="s">
        <v>430</v>
      </c>
      <c r="B127" s="242" t="s">
        <v>888</v>
      </c>
      <c r="C127" s="205" t="s">
        <v>431</v>
      </c>
      <c r="D127" s="254">
        <f>10897633297.59-4101589206.29</f>
        <v>6796044091.3000002</v>
      </c>
      <c r="E127" s="208"/>
      <c r="F127" s="314" t="s">
        <v>1051</v>
      </c>
      <c r="G127" s="318" t="s">
        <v>1048</v>
      </c>
      <c r="H127" s="318" t="s">
        <v>944</v>
      </c>
      <c r="I127" s="318"/>
      <c r="J127" s="318"/>
      <c r="K127" s="318"/>
      <c r="L127" s="318"/>
      <c r="M127" s="318"/>
      <c r="N127" s="208"/>
      <c r="O127" s="202"/>
      <c r="P127" s="202"/>
      <c r="Q127" s="202"/>
      <c r="R127" s="202"/>
      <c r="S127" s="202"/>
      <c r="T127" s="202"/>
      <c r="U127" s="202"/>
      <c r="V127" s="202"/>
      <c r="W127" s="202"/>
      <c r="X127" s="202"/>
      <c r="Y127" s="202"/>
      <c r="Z127" s="228"/>
      <c r="AA127" s="228"/>
      <c r="AB127" s="232"/>
    </row>
    <row r="128" spans="1:28" ht="38.25" x14ac:dyDescent="0.2">
      <c r="A128" s="230" t="s">
        <v>432</v>
      </c>
      <c r="B128" s="242" t="s">
        <v>889</v>
      </c>
      <c r="C128" s="242" t="s">
        <v>433</v>
      </c>
      <c r="D128" s="255">
        <v>11</v>
      </c>
      <c r="E128" s="208"/>
      <c r="F128" s="314" t="s">
        <v>1053</v>
      </c>
      <c r="G128" s="318" t="s">
        <v>943</v>
      </c>
      <c r="H128" s="318"/>
      <c r="I128" s="318"/>
      <c r="J128" s="318"/>
      <c r="K128" s="318"/>
      <c r="L128" s="318"/>
      <c r="M128" s="318"/>
      <c r="N128" s="208"/>
      <c r="O128" s="202"/>
      <c r="P128" s="202"/>
      <c r="Q128" s="202"/>
      <c r="R128" s="202"/>
      <c r="S128" s="202"/>
      <c r="T128" s="202"/>
      <c r="U128" s="202"/>
      <c r="V128" s="202"/>
      <c r="W128" s="202"/>
      <c r="X128" s="202"/>
      <c r="Y128" s="202"/>
      <c r="Z128" s="228"/>
      <c r="AA128" s="228"/>
      <c r="AB128" s="208"/>
    </row>
    <row r="129" spans="1:34" ht="38.25" x14ac:dyDescent="0.2">
      <c r="A129" s="230" t="s">
        <v>434</v>
      </c>
      <c r="B129" s="242" t="s">
        <v>890</v>
      </c>
      <c r="C129" s="242" t="s">
        <v>435</v>
      </c>
      <c r="D129" s="255">
        <v>11</v>
      </c>
      <c r="F129" s="314" t="s">
        <v>1052</v>
      </c>
      <c r="G129" s="318"/>
      <c r="H129" s="318"/>
      <c r="I129" s="318"/>
      <c r="J129" s="318"/>
      <c r="K129" s="318"/>
      <c r="L129" s="318"/>
      <c r="M129" s="318"/>
      <c r="N129" s="208"/>
      <c r="O129" s="202"/>
      <c r="P129" s="202"/>
      <c r="Q129" s="202"/>
      <c r="R129" s="202"/>
      <c r="S129" s="202"/>
      <c r="T129" s="202"/>
      <c r="U129" s="202"/>
      <c r="V129" s="202"/>
      <c r="W129" s="202"/>
      <c r="X129" s="202"/>
      <c r="Y129" s="202"/>
      <c r="Z129" s="228"/>
      <c r="AA129" s="228"/>
      <c r="AB129" s="208"/>
    </row>
    <row r="130" spans="1:34" ht="30" customHeight="1" x14ac:dyDescent="0.2">
      <c r="A130" s="230" t="s">
        <v>436</v>
      </c>
      <c r="B130" s="242" t="s">
        <v>891</v>
      </c>
      <c r="C130" s="242" t="s">
        <v>437</v>
      </c>
      <c r="D130" s="255">
        <v>0</v>
      </c>
      <c r="F130" s="314"/>
      <c r="G130" s="318"/>
      <c r="H130" s="318"/>
      <c r="I130" s="318"/>
      <c r="J130" s="318"/>
      <c r="K130" s="318"/>
      <c r="L130" s="318"/>
      <c r="M130" s="318"/>
      <c r="N130" s="208"/>
      <c r="O130" s="202"/>
      <c r="P130" s="202"/>
      <c r="Q130" s="202"/>
      <c r="R130" s="202"/>
      <c r="S130" s="202"/>
      <c r="T130" s="202"/>
      <c r="U130" s="202"/>
      <c r="V130" s="202"/>
      <c r="W130" s="202"/>
      <c r="X130" s="202"/>
      <c r="Y130" s="202"/>
      <c r="Z130" s="228"/>
      <c r="AA130" s="228"/>
      <c r="AB130" s="208"/>
    </row>
    <row r="131" spans="1:34" ht="25.5" x14ac:dyDescent="0.2">
      <c r="A131" s="230" t="s">
        <v>438</v>
      </c>
      <c r="B131" s="242" t="s">
        <v>892</v>
      </c>
      <c r="C131" s="242" t="s">
        <v>439</v>
      </c>
      <c r="D131" s="255">
        <v>0</v>
      </c>
      <c r="F131" s="314"/>
      <c r="G131" s="314"/>
      <c r="H131" s="314"/>
      <c r="I131" s="318"/>
      <c r="J131" s="318"/>
      <c r="K131" s="318"/>
      <c r="L131" s="318"/>
      <c r="M131" s="318"/>
      <c r="N131" s="208"/>
      <c r="O131" s="202"/>
      <c r="P131" s="202"/>
      <c r="Q131" s="202"/>
      <c r="R131" s="202"/>
      <c r="S131" s="202"/>
      <c r="T131" s="202"/>
      <c r="U131" s="202"/>
      <c r="V131" s="202"/>
      <c r="W131" s="202"/>
      <c r="X131" s="202"/>
      <c r="Y131" s="202"/>
      <c r="Z131" s="228"/>
      <c r="AA131" s="228"/>
      <c r="AB131" s="208"/>
    </row>
    <row r="132" spans="1:34" ht="38.25" x14ac:dyDescent="0.2">
      <c r="A132" s="230" t="s">
        <v>440</v>
      </c>
      <c r="B132" s="242" t="s">
        <v>893</v>
      </c>
      <c r="C132" s="242" t="s">
        <v>441</v>
      </c>
      <c r="D132" s="256">
        <v>0.09</v>
      </c>
      <c r="E132" s="208"/>
      <c r="F132" s="314" t="s">
        <v>1051</v>
      </c>
      <c r="G132" s="314" t="s">
        <v>1026</v>
      </c>
      <c r="H132" s="314"/>
      <c r="I132" s="318"/>
      <c r="J132" s="318"/>
      <c r="K132" s="318"/>
      <c r="L132" s="318"/>
      <c r="M132" s="318"/>
      <c r="N132" s="208"/>
      <c r="O132" s="202"/>
      <c r="P132" s="202"/>
      <c r="Q132" s="202"/>
      <c r="R132" s="202"/>
      <c r="S132" s="202"/>
      <c r="T132" s="202"/>
      <c r="U132" s="202"/>
      <c r="V132" s="202"/>
      <c r="W132" s="202"/>
      <c r="X132" s="202"/>
      <c r="Y132" s="202"/>
      <c r="Z132" s="228"/>
      <c r="AA132" s="228"/>
      <c r="AB132" s="208"/>
    </row>
    <row r="133" spans="1:34" ht="127.5" x14ac:dyDescent="0.2">
      <c r="A133" s="230" t="s">
        <v>442</v>
      </c>
      <c r="B133" s="242" t="s">
        <v>894</v>
      </c>
      <c r="C133" s="242" t="s">
        <v>443</v>
      </c>
      <c r="D133" s="254">
        <v>89207372273.929993</v>
      </c>
      <c r="E133" s="208"/>
      <c r="F133" s="314" t="s">
        <v>1053</v>
      </c>
      <c r="G133" s="318" t="s">
        <v>945</v>
      </c>
      <c r="H133" s="318" t="s">
        <v>1049</v>
      </c>
      <c r="I133" s="318"/>
      <c r="J133" s="318"/>
      <c r="K133" s="318"/>
      <c r="L133" s="318"/>
      <c r="M133" s="318"/>
      <c r="N133" s="208"/>
      <c r="O133" s="202"/>
      <c r="P133" s="202"/>
      <c r="Q133" s="202"/>
      <c r="R133" s="202"/>
      <c r="S133" s="202"/>
      <c r="T133" s="202"/>
      <c r="U133" s="202"/>
      <c r="V133" s="202"/>
      <c r="W133" s="202"/>
      <c r="X133" s="202"/>
      <c r="Y133" s="202"/>
      <c r="Z133" s="228"/>
      <c r="AA133" s="228"/>
      <c r="AB133" s="208"/>
    </row>
    <row r="134" spans="1:34" ht="51" x14ac:dyDescent="0.2">
      <c r="A134" s="230" t="s">
        <v>444</v>
      </c>
      <c r="B134" s="242" t="s">
        <v>895</v>
      </c>
      <c r="C134" s="242" t="s">
        <v>445</v>
      </c>
      <c r="D134" s="254">
        <f>3482733000+907489000+90581689000</f>
        <v>94971911000</v>
      </c>
      <c r="E134" s="208"/>
      <c r="F134" s="314" t="s">
        <v>1055</v>
      </c>
      <c r="G134" s="318" t="s">
        <v>1027</v>
      </c>
      <c r="H134" s="318" t="s">
        <v>1054</v>
      </c>
      <c r="I134" s="318"/>
      <c r="J134" s="318"/>
      <c r="K134" s="318"/>
      <c r="L134" s="318"/>
      <c r="M134" s="318"/>
      <c r="N134" s="208"/>
      <c r="O134" s="202"/>
      <c r="P134" s="202"/>
      <c r="Q134" s="202"/>
      <c r="R134" s="202"/>
      <c r="S134" s="202"/>
      <c r="T134" s="202"/>
      <c r="U134" s="202"/>
      <c r="V134" s="202"/>
      <c r="W134" s="202"/>
      <c r="X134" s="202"/>
      <c r="Y134" s="202"/>
      <c r="Z134" s="228"/>
      <c r="AA134" s="228"/>
      <c r="AB134" s="208"/>
    </row>
    <row r="135" spans="1:34" ht="38.25" x14ac:dyDescent="0.2">
      <c r="A135" s="230" t="s">
        <v>446</v>
      </c>
      <c r="B135" s="242" t="s">
        <v>896</v>
      </c>
      <c r="C135" s="242" t="s">
        <v>447</v>
      </c>
      <c r="D135" s="390">
        <f>169057061.45+561821000 + 41964290100</f>
        <v>42695168161.449997</v>
      </c>
      <c r="E135" s="202"/>
      <c r="F135" s="314" t="s">
        <v>1055</v>
      </c>
      <c r="G135" s="208"/>
      <c r="H135" s="208" t="s">
        <v>1056</v>
      </c>
      <c r="I135" s="318"/>
      <c r="J135" s="318"/>
      <c r="K135" s="318"/>
      <c r="L135" s="318"/>
      <c r="M135" s="318"/>
      <c r="N135" s="208"/>
      <c r="O135" s="202"/>
      <c r="P135" s="202"/>
      <c r="Q135" s="202"/>
      <c r="R135" s="202"/>
      <c r="S135" s="202"/>
      <c r="T135" s="202"/>
      <c r="U135" s="202"/>
      <c r="V135" s="202"/>
      <c r="W135" s="202"/>
      <c r="X135" s="202"/>
      <c r="Y135" s="202"/>
      <c r="Z135" s="228"/>
      <c r="AA135" s="228"/>
    </row>
    <row r="136" spans="1:34" ht="51" x14ac:dyDescent="0.2">
      <c r="A136" s="230" t="s">
        <v>448</v>
      </c>
      <c r="B136" s="242" t="s">
        <v>897</v>
      </c>
      <c r="C136" s="242" t="s">
        <v>449</v>
      </c>
      <c r="D136" s="254">
        <f>157834800+
420663430.23+39446432694</f>
        <v>40024930924.230003</v>
      </c>
      <c r="E136" s="202"/>
      <c r="F136" s="314" t="s">
        <v>1055</v>
      </c>
      <c r="G136" s="208"/>
      <c r="H136" s="208" t="s">
        <v>1057</v>
      </c>
      <c r="I136" s="318"/>
      <c r="J136" s="208"/>
      <c r="K136" s="208"/>
      <c r="L136" s="208"/>
      <c r="M136" s="318"/>
      <c r="N136" s="208"/>
      <c r="O136" s="202"/>
      <c r="P136" s="202"/>
      <c r="Q136" s="202"/>
      <c r="R136" s="202"/>
      <c r="S136" s="202"/>
      <c r="T136" s="202"/>
      <c r="U136" s="202"/>
      <c r="V136" s="202"/>
      <c r="W136" s="202"/>
      <c r="X136" s="202"/>
      <c r="Y136" s="202"/>
      <c r="Z136" s="228"/>
      <c r="AA136" s="228"/>
    </row>
    <row r="137" spans="1:34" ht="127.5" x14ac:dyDescent="0.2">
      <c r="A137" s="230" t="s">
        <v>450</v>
      </c>
      <c r="B137" s="242" t="s">
        <v>898</v>
      </c>
      <c r="C137" s="205" t="s">
        <v>451</v>
      </c>
      <c r="D137" s="254">
        <v>89207372274</v>
      </c>
      <c r="E137" s="208"/>
      <c r="F137" s="314" t="s">
        <v>1055</v>
      </c>
      <c r="G137" s="318" t="s">
        <v>946</v>
      </c>
      <c r="H137" s="318" t="s">
        <v>1058</v>
      </c>
      <c r="I137" s="318"/>
      <c r="J137" s="318"/>
      <c r="K137" s="318"/>
      <c r="L137" s="318"/>
      <c r="M137" s="318"/>
      <c r="N137" s="208"/>
      <c r="O137" s="202"/>
      <c r="P137" s="202"/>
      <c r="Q137" s="202"/>
      <c r="R137" s="202"/>
      <c r="S137" s="202"/>
      <c r="T137" s="202"/>
      <c r="U137" s="202"/>
      <c r="V137" s="202"/>
      <c r="W137" s="202"/>
      <c r="X137" s="202"/>
      <c r="Y137" s="202"/>
      <c r="Z137" s="228"/>
      <c r="AA137" s="228"/>
      <c r="AB137" s="208"/>
    </row>
    <row r="138" spans="1:34" ht="127.5" x14ac:dyDescent="0.2">
      <c r="A138" s="230"/>
      <c r="B138" s="242" t="s">
        <v>899</v>
      </c>
      <c r="C138" s="205" t="s">
        <v>921</v>
      </c>
      <c r="D138" s="384">
        <f>D133</f>
        <v>89207372273.929993</v>
      </c>
      <c r="E138" s="314"/>
      <c r="F138" s="314" t="s">
        <v>1055</v>
      </c>
      <c r="G138" s="314" t="s">
        <v>1059</v>
      </c>
      <c r="H138" s="318"/>
      <c r="I138" s="318"/>
      <c r="J138" s="318"/>
      <c r="K138" s="318"/>
      <c r="L138" s="318"/>
      <c r="M138" s="318"/>
      <c r="N138" s="208"/>
      <c r="O138" s="202"/>
      <c r="P138" s="202"/>
      <c r="Q138" s="202"/>
      <c r="R138" s="202"/>
      <c r="S138" s="202"/>
      <c r="T138" s="202"/>
      <c r="U138" s="202"/>
      <c r="V138" s="202"/>
      <c r="W138" s="202"/>
      <c r="X138" s="202"/>
      <c r="Y138" s="202"/>
      <c r="Z138" s="228"/>
      <c r="AA138" s="228"/>
      <c r="AB138" s="208"/>
    </row>
    <row r="139" spans="1:34" ht="25.5" x14ac:dyDescent="0.2">
      <c r="A139" s="230" t="s">
        <v>452</v>
      </c>
      <c r="B139" s="242" t="s">
        <v>900</v>
      </c>
      <c r="C139" s="233" t="s">
        <v>454</v>
      </c>
      <c r="D139" s="254">
        <v>16766696517.09</v>
      </c>
      <c r="E139" s="236"/>
      <c r="F139" s="314" t="s">
        <v>1060</v>
      </c>
      <c r="G139" s="314"/>
      <c r="H139" s="318"/>
      <c r="I139" s="318"/>
      <c r="J139" s="318"/>
      <c r="K139" s="318"/>
      <c r="L139" s="318"/>
      <c r="M139" s="318"/>
      <c r="N139" s="208"/>
      <c r="O139" s="202"/>
      <c r="P139" s="202"/>
      <c r="Q139" s="202"/>
      <c r="R139" s="202"/>
      <c r="S139" s="202"/>
      <c r="T139" s="202"/>
      <c r="U139" s="202"/>
      <c r="V139" s="202"/>
      <c r="W139" s="202"/>
      <c r="X139" s="202"/>
      <c r="Y139" s="202"/>
      <c r="Z139" s="228"/>
      <c r="AA139" s="228"/>
      <c r="AB139" s="236"/>
    </row>
    <row r="140" spans="1:34" s="224" customFormat="1" ht="25.5" x14ac:dyDescent="0.2">
      <c r="A140" s="230"/>
      <c r="B140" s="242" t="s">
        <v>901</v>
      </c>
      <c r="C140" s="205" t="s">
        <v>922</v>
      </c>
      <c r="D140" s="384">
        <f>D139</f>
        <v>16766696517.09</v>
      </c>
      <c r="E140" s="314"/>
      <c r="F140" s="389" t="s">
        <v>1062</v>
      </c>
      <c r="G140" s="389"/>
      <c r="H140" s="235"/>
      <c r="I140" s="235"/>
      <c r="J140" s="235"/>
      <c r="K140" s="235"/>
      <c r="L140" s="235"/>
      <c r="M140" s="235"/>
      <c r="N140" s="236"/>
      <c r="O140" s="202"/>
      <c r="P140" s="202"/>
      <c r="Q140" s="202"/>
      <c r="R140" s="202"/>
      <c r="S140" s="202"/>
      <c r="T140" s="202"/>
      <c r="U140" s="202"/>
      <c r="V140" s="202"/>
      <c r="W140" s="202"/>
      <c r="X140" s="202"/>
      <c r="Y140" s="202"/>
      <c r="Z140" s="239"/>
      <c r="AA140" s="239"/>
      <c r="AB140" s="208"/>
      <c r="AC140" s="257"/>
      <c r="AD140" s="257"/>
      <c r="AE140" s="257"/>
      <c r="AF140" s="257"/>
      <c r="AG140" s="257"/>
      <c r="AH140" s="257"/>
    </row>
    <row r="141" spans="1:34" s="224" customFormat="1" ht="25.5" x14ac:dyDescent="0.2">
      <c r="A141" s="230" t="s">
        <v>453</v>
      </c>
      <c r="B141" s="242" t="s">
        <v>902</v>
      </c>
      <c r="C141" s="205" t="s">
        <v>455</v>
      </c>
      <c r="D141" s="254" t="s">
        <v>947</v>
      </c>
      <c r="E141" s="208"/>
      <c r="F141" s="389" t="s">
        <v>1061</v>
      </c>
      <c r="G141" s="235"/>
      <c r="H141" s="235"/>
      <c r="I141" s="235"/>
      <c r="J141" s="235"/>
      <c r="K141" s="235"/>
      <c r="L141" s="235"/>
      <c r="M141" s="235"/>
      <c r="N141" s="236"/>
      <c r="O141" s="202"/>
      <c r="P141" s="202"/>
      <c r="Q141" s="202"/>
      <c r="R141" s="202"/>
      <c r="S141" s="202"/>
      <c r="T141" s="202"/>
      <c r="U141" s="202"/>
      <c r="V141" s="202"/>
      <c r="W141" s="202"/>
      <c r="X141" s="202"/>
      <c r="Y141" s="202"/>
      <c r="Z141" s="239"/>
      <c r="AA141" s="239"/>
      <c r="AB141" s="208"/>
      <c r="AC141" s="257"/>
      <c r="AD141" s="257"/>
      <c r="AE141" s="257"/>
      <c r="AF141" s="257"/>
      <c r="AG141" s="257"/>
      <c r="AH141" s="257"/>
    </row>
    <row r="142" spans="1:34" s="224" customFormat="1" x14ac:dyDescent="0.2">
      <c r="A142" s="230"/>
      <c r="B142" s="246"/>
      <c r="C142" s="205"/>
      <c r="D142" s="254"/>
      <c r="E142" s="208"/>
      <c r="F142" s="235"/>
      <c r="G142" s="235"/>
      <c r="H142" s="235"/>
      <c r="I142" s="235"/>
      <c r="J142" s="235"/>
      <c r="K142" s="235"/>
      <c r="L142" s="235"/>
      <c r="M142" s="235"/>
      <c r="N142" s="236"/>
      <c r="O142" s="202"/>
      <c r="P142" s="202"/>
      <c r="Q142" s="202"/>
      <c r="R142" s="202"/>
      <c r="S142" s="202"/>
      <c r="T142" s="202"/>
      <c r="U142" s="202"/>
      <c r="V142" s="202"/>
      <c r="W142" s="202"/>
      <c r="X142" s="202"/>
      <c r="Y142" s="202"/>
      <c r="Z142" s="239"/>
      <c r="AA142" s="239"/>
      <c r="AB142" s="208"/>
      <c r="AC142" s="257"/>
      <c r="AD142" s="257"/>
      <c r="AE142" s="257"/>
      <c r="AF142" s="257"/>
      <c r="AG142" s="257"/>
      <c r="AH142" s="257"/>
    </row>
    <row r="143" spans="1:34" x14ac:dyDescent="0.2">
      <c r="A143" s="354">
        <v>9</v>
      </c>
      <c r="B143" s="355" t="s">
        <v>456</v>
      </c>
      <c r="C143" s="356"/>
      <c r="D143" s="354"/>
      <c r="E143" s="357"/>
      <c r="F143" s="358"/>
      <c r="G143" s="358"/>
      <c r="H143" s="358"/>
      <c r="I143" s="236"/>
      <c r="J143" s="236"/>
      <c r="K143" s="236"/>
      <c r="L143" s="208"/>
      <c r="M143" s="208"/>
      <c r="N143" s="208"/>
      <c r="O143" s="227"/>
      <c r="P143" s="202"/>
      <c r="Q143" s="202"/>
      <c r="R143" s="202"/>
      <c r="S143" s="208"/>
      <c r="T143" s="208"/>
      <c r="U143" s="202"/>
      <c r="V143" s="202"/>
      <c r="W143" s="202"/>
      <c r="X143" s="202"/>
      <c r="Y143" s="202"/>
      <c r="Z143" s="228"/>
      <c r="AA143" s="228"/>
      <c r="AB143" s="229"/>
    </row>
    <row r="144" spans="1:34" ht="51" x14ac:dyDescent="0.2">
      <c r="A144" s="230" t="s">
        <v>457</v>
      </c>
      <c r="B144" s="242" t="s">
        <v>458</v>
      </c>
      <c r="C144" s="205" t="s">
        <v>459</v>
      </c>
      <c r="D144" s="256">
        <v>0</v>
      </c>
      <c r="E144" s="208" t="s">
        <v>460</v>
      </c>
      <c r="F144" s="314"/>
      <c r="G144" s="318"/>
      <c r="H144" s="318"/>
      <c r="I144" s="318"/>
      <c r="J144" s="318"/>
      <c r="K144" s="318"/>
      <c r="L144" s="318"/>
      <c r="M144" s="318"/>
      <c r="N144" s="208"/>
      <c r="O144" s="202"/>
      <c r="P144" s="202"/>
      <c r="Q144" s="202"/>
      <c r="R144" s="202"/>
      <c r="S144" s="202"/>
      <c r="T144" s="202"/>
      <c r="U144" s="202"/>
      <c r="V144" s="202"/>
      <c r="W144" s="202"/>
      <c r="X144" s="202"/>
      <c r="Y144" s="202"/>
      <c r="Z144" s="228"/>
      <c r="AA144" s="228"/>
      <c r="AB144" s="208"/>
    </row>
    <row r="145" spans="1:28" ht="38.25" x14ac:dyDescent="0.2">
      <c r="A145" s="230" t="s">
        <v>461</v>
      </c>
      <c r="B145" s="242" t="s">
        <v>462</v>
      </c>
      <c r="C145" s="205" t="s">
        <v>463</v>
      </c>
      <c r="D145" s="258" t="s">
        <v>29</v>
      </c>
      <c r="E145" s="208" t="s">
        <v>464</v>
      </c>
      <c r="F145" s="318"/>
      <c r="G145" s="318"/>
      <c r="H145" s="318"/>
      <c r="I145" s="318"/>
      <c r="J145" s="318"/>
      <c r="K145" s="318"/>
      <c r="L145" s="318"/>
      <c r="M145" s="318"/>
      <c r="N145" s="208"/>
      <c r="O145" s="202"/>
      <c r="P145" s="202"/>
      <c r="Q145" s="202"/>
      <c r="R145" s="202"/>
      <c r="S145" s="202"/>
      <c r="T145" s="202"/>
      <c r="U145" s="202"/>
      <c r="V145" s="202"/>
      <c r="W145" s="202"/>
      <c r="X145" s="202"/>
      <c r="Y145" s="202"/>
      <c r="Z145" s="228"/>
      <c r="AA145" s="228"/>
      <c r="AB145" s="208"/>
    </row>
    <row r="149" spans="1:28" x14ac:dyDescent="0.2">
      <c r="B149" s="359" t="s">
        <v>1063</v>
      </c>
    </row>
    <row r="150" spans="1:28" x14ac:dyDescent="0.2">
      <c r="B150" s="359" t="s">
        <v>1064</v>
      </c>
      <c r="D150" s="199"/>
    </row>
    <row r="152" spans="1:28" x14ac:dyDescent="0.2">
      <c r="B152" s="359" t="s">
        <v>1065</v>
      </c>
    </row>
    <row r="153" spans="1:28" x14ac:dyDescent="0.2">
      <c r="B153" s="359" t="s">
        <v>1066</v>
      </c>
    </row>
  </sheetData>
  <sheetProtection password="D3B5" sheet="1" objects="1" scenarios="1"/>
  <protectedRanges>
    <protectedRange sqref="B152:B153" name="Rango19"/>
    <protectedRange sqref="B149:B150" name="Rango18"/>
    <protectedRange sqref="D64:D75" name="Rango07"/>
    <protectedRange sqref="D49:D61" name="Rango06"/>
    <protectedRange sqref="C5" name="Rango02"/>
    <protectedRange sqref="C4" name="Rango01"/>
    <protectedRange sqref="D11:D26" name="Rango03"/>
    <protectedRange sqref="D29:D46" name="Rango05"/>
    <protectedRange sqref="D78:D93" name="Rango08"/>
    <protectedRange sqref="F1:H65536" name="Rango20"/>
    <protectedRange sqref="D96:D108" name="Rango09"/>
    <protectedRange sqref="D111:D123" name="Rango10"/>
    <protectedRange sqref="D141" name="Rango13_1"/>
    <protectedRange sqref="D139" name="Rango12_1"/>
    <protectedRange sqref="D126:D137" name="Rango11_1"/>
    <protectedRange sqref="D144:D145" name="Rango14_1"/>
  </protectedRanges>
  <phoneticPr fontId="27" type="noConversion"/>
  <dataValidations count="4">
    <dataValidation type="whole" allowBlank="1" showInputMessage="1" showErrorMessage="1" sqref="D128:D131 D142:D143">
      <formula1>0</formula1>
      <formula2>1E+30</formula2>
    </dataValidation>
    <dataValidation type="list" allowBlank="1" showInputMessage="1" showErrorMessage="1" sqref="D38:D41 D43 D114:D123 D96:D108 D75 D33:D35 D29:D31 D64:D70 D11:D17 D19:D26">
      <formula1>sino</formula1>
    </dataValidation>
    <dataValidation type="list" allowBlank="1" showInputMessage="1" showErrorMessage="1" sqref="D49:D61 D42 D111:D113 D78:D93 D71:D74 D36:D37 D32 D18 D44:D46">
      <formula1>noap</formula1>
    </dataValidation>
    <dataValidation type="list" allowBlank="1" showInputMessage="1" showErrorMessage="1" sqref="B7 C5">
      <formula1>inst</formula1>
    </dataValidation>
  </dataValidations>
  <pageMargins left="0.59055118110236227" right="0.39370078740157483" top="0.59055118110236227" bottom="0.59055118110236227" header="0" footer="0"/>
  <pageSetup scale="4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4"/>
  <sheetViews>
    <sheetView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RowHeight="15" x14ac:dyDescent="0.2"/>
  <cols>
    <col min="1" max="1" width="6.7109375" style="2" customWidth="1"/>
    <col min="2" max="2" width="80" style="2" customWidth="1"/>
    <col min="3" max="3" width="29.85546875" style="54" customWidth="1"/>
    <col min="4" max="4" width="11.42578125" style="5"/>
    <col min="5" max="7" width="11.7109375" style="3" customWidth="1"/>
    <col min="8" max="8" width="11.42578125" style="2"/>
    <col min="9" max="11" width="8.7109375" style="3" customWidth="1"/>
    <col min="12" max="12" width="11.42578125" style="2"/>
    <col min="13" max="13" width="14.85546875" style="2" customWidth="1"/>
    <col min="14" max="16384" width="11.42578125" style="2"/>
  </cols>
  <sheetData>
    <row r="1" spans="1:11" ht="20.25" x14ac:dyDescent="0.3">
      <c r="A1" s="409" t="s">
        <v>25</v>
      </c>
      <c r="B1" s="409"/>
      <c r="C1" s="409"/>
    </row>
    <row r="2" spans="1:11" x14ac:dyDescent="0.2">
      <c r="C2" s="2"/>
    </row>
    <row r="3" spans="1:11" ht="15" customHeight="1" x14ac:dyDescent="0.2">
      <c r="A3" s="7"/>
      <c r="B3" s="160" t="s">
        <v>28</v>
      </c>
      <c r="C3" s="161" t="str">
        <f>'Para-responder'!C4</f>
        <v>MINISTERIO DE JUSTICIA Y PAZ</v>
      </c>
      <c r="D3" s="2"/>
    </row>
    <row r="4" spans="1:11" x14ac:dyDescent="0.2">
      <c r="C4" s="2"/>
    </row>
    <row r="5" spans="1:11" x14ac:dyDescent="0.2">
      <c r="A5" s="7"/>
      <c r="B5" s="160"/>
      <c r="D5" s="2"/>
    </row>
    <row r="6" spans="1:11" x14ac:dyDescent="0.2">
      <c r="A6" s="7"/>
      <c r="C6" s="8"/>
      <c r="D6" s="2"/>
    </row>
    <row r="7" spans="1:11" x14ac:dyDescent="0.2">
      <c r="A7" s="153" t="s">
        <v>465</v>
      </c>
      <c r="B7" s="153" t="s">
        <v>466</v>
      </c>
      <c r="C7" s="153" t="s">
        <v>36</v>
      </c>
      <c r="E7" s="153" t="s">
        <v>467</v>
      </c>
      <c r="F7" s="153" t="s">
        <v>468</v>
      </c>
      <c r="G7" s="153" t="s">
        <v>469</v>
      </c>
      <c r="I7" s="153" t="s">
        <v>467</v>
      </c>
      <c r="J7" s="153" t="s">
        <v>468</v>
      </c>
      <c r="K7" s="153" t="s">
        <v>469</v>
      </c>
    </row>
    <row r="8" spans="1:11" x14ac:dyDescent="0.2">
      <c r="A8" s="154"/>
      <c r="B8" s="154" t="s">
        <v>470</v>
      </c>
      <c r="C8" s="161" t="s">
        <v>471</v>
      </c>
    </row>
    <row r="9" spans="1:11" x14ac:dyDescent="0.25">
      <c r="A9" s="154"/>
      <c r="B9" s="154" t="s">
        <v>472</v>
      </c>
      <c r="C9" s="320"/>
    </row>
    <row r="10" spans="1:11" x14ac:dyDescent="0.2">
      <c r="A10" s="7"/>
      <c r="B10" s="7"/>
      <c r="C10" s="13"/>
    </row>
    <row r="11" spans="1:11" x14ac:dyDescent="0.2">
      <c r="A11" s="309">
        <f>'Para-responder'!A10</f>
        <v>1</v>
      </c>
      <c r="B11" s="310" t="s">
        <v>41</v>
      </c>
      <c r="C11" s="13"/>
      <c r="E11" s="180" t="s">
        <v>467</v>
      </c>
      <c r="F11" s="180" t="s">
        <v>468</v>
      </c>
      <c r="G11" s="180" t="s">
        <v>469</v>
      </c>
      <c r="I11" s="180" t="s">
        <v>467</v>
      </c>
      <c r="J11" s="180" t="s">
        <v>468</v>
      </c>
      <c r="K11" s="180" t="s">
        <v>469</v>
      </c>
    </row>
    <row r="12" spans="1:11" ht="51" x14ac:dyDescent="0.2">
      <c r="A12" s="12" t="str">
        <f>'Para-responder'!A11</f>
        <v>1.1</v>
      </c>
      <c r="B12" s="179" t="str">
        <f>'Para-responder'!B11</f>
        <v>Con respecto a la declaración institucional de misión, visión y valores:
a. ¿Han sido promulgadas formalmente por el jerarca?
b. ¿La institución cuenta con un programa establecido y en funcionamiento para divulgar y promover entre los funcionarios dicha declaración?</v>
      </c>
      <c r="C12" s="21" t="str">
        <f>'Para-responder'!D11</f>
        <v>SI</v>
      </c>
      <c r="E12" s="3" t="str">
        <f>IF(I12="X",$C12,"")</f>
        <v/>
      </c>
      <c r="F12" s="3" t="str">
        <f>IF(J12="X",$C12,"")</f>
        <v/>
      </c>
      <c r="G12" s="3" t="str">
        <f>IF(K12="X",$C12,"")</f>
        <v>SI</v>
      </c>
      <c r="K12" s="3" t="s">
        <v>473</v>
      </c>
    </row>
    <row r="13" spans="1:11" ht="25.5" x14ac:dyDescent="0.2">
      <c r="A13" s="12" t="str">
        <f>'Para-responder'!A12</f>
        <v>1.2</v>
      </c>
      <c r="B13" s="179" t="str">
        <f>'Para-responder'!B12</f>
        <v>¿La institución ha oficializado una metodología para formular sus planes plurianuales y anuales?</v>
      </c>
      <c r="C13" s="21" t="str">
        <f>'Para-responder'!D12</f>
        <v>NO</v>
      </c>
      <c r="E13" s="3" t="str">
        <f t="shared" ref="E13:E26" si="0">IF(I13="X",$C13,"")</f>
        <v/>
      </c>
      <c r="F13" s="3" t="str">
        <f t="shared" ref="F13:F26" si="1">IF(J13="X",$C13,"")</f>
        <v>NO</v>
      </c>
      <c r="G13" s="3" t="str">
        <f t="shared" ref="G13:G26" si="2">IF(K13="X",$C13,"")</f>
        <v/>
      </c>
      <c r="J13" s="3" t="s">
        <v>473</v>
      </c>
    </row>
    <row r="14" spans="1:11" ht="51" x14ac:dyDescent="0.2">
      <c r="A14" s="12" t="str">
        <f>'Para-responder'!A13</f>
        <v>1.3</v>
      </c>
      <c r="B14" s="179" t="str">
        <f>'Para-responder'!B13</f>
        <v>¿La institución aplica mecanismos para considerar opiniones de los ciudadanos y los funcionarios durante la formulación de los siguientes instrumentos de gestión?:
a. El plan anual institucional
b. El presupuesto institucional</v>
      </c>
      <c r="C14" s="21" t="str">
        <f>'Para-responder'!D13</f>
        <v>SI</v>
      </c>
      <c r="E14" s="3" t="str">
        <f t="shared" si="0"/>
        <v/>
      </c>
      <c r="F14" s="3" t="str">
        <f t="shared" si="1"/>
        <v>SI</v>
      </c>
      <c r="G14" s="3" t="str">
        <f t="shared" si="2"/>
        <v/>
      </c>
      <c r="J14" s="3" t="s">
        <v>473</v>
      </c>
    </row>
    <row r="15" spans="1:11" x14ac:dyDescent="0.2">
      <c r="A15" s="12" t="str">
        <f>'Para-responder'!A14</f>
        <v>1.4</v>
      </c>
      <c r="B15" s="179" t="str">
        <f>'Para-responder'!B14</f>
        <v>¿La institución cuenta con un plan plurianual vigente y actualizado?</v>
      </c>
      <c r="C15" s="21" t="str">
        <f>'Para-responder'!D14</f>
        <v>NO</v>
      </c>
      <c r="E15" s="3" t="str">
        <f t="shared" si="0"/>
        <v>NO</v>
      </c>
      <c r="F15" s="3" t="str">
        <f t="shared" si="1"/>
        <v/>
      </c>
      <c r="G15" s="3" t="str">
        <f t="shared" si="2"/>
        <v/>
      </c>
      <c r="I15" s="3" t="s">
        <v>473</v>
      </c>
    </row>
    <row r="16" spans="1:11" ht="51" x14ac:dyDescent="0.2">
      <c r="A16" s="12" t="str">
        <f>'Para-responder'!A15</f>
        <v>1.5</v>
      </c>
      <c r="B16" s="179" t="str">
        <f>'Para-responder'!B15</f>
        <v>¿El plan plurianual institucional considera los siguientes tipos de indicadores de desempeño?:
a. De gestión (eficiencia, eficacia, economía)
b. De resultados (efecto, impacto)</v>
      </c>
      <c r="C16" s="21" t="str">
        <f>'Para-responder'!D15</f>
        <v>NO</v>
      </c>
      <c r="E16" s="3" t="str">
        <f t="shared" si="0"/>
        <v>NO</v>
      </c>
      <c r="F16" s="3" t="str">
        <f t="shared" si="1"/>
        <v/>
      </c>
      <c r="G16" s="3" t="str">
        <f t="shared" si="2"/>
        <v/>
      </c>
      <c r="I16" s="3" t="s">
        <v>473</v>
      </c>
    </row>
    <row r="17" spans="1:11" ht="38.25" x14ac:dyDescent="0.2">
      <c r="A17" s="12" t="str">
        <f>'Para-responder'!A16</f>
        <v>1.6</v>
      </c>
      <c r="B17" s="179" t="str">
        <f>'Para-responder'!B16</f>
        <v>¿El plan anual institucional considera los siguientes tipos de indicadores de desempeño?
a. De gestión (eficiencia, eficacia, economía)
b. Vinculación con el plan plurianual</v>
      </c>
      <c r="C17" s="21" t="str">
        <f>'Para-responder'!D16</f>
        <v>NO</v>
      </c>
      <c r="E17" s="3" t="str">
        <f t="shared" si="0"/>
        <v>NO</v>
      </c>
      <c r="F17" s="3" t="str">
        <f t="shared" si="1"/>
        <v/>
      </c>
      <c r="G17" s="3" t="str">
        <f t="shared" si="2"/>
        <v/>
      </c>
      <c r="I17" s="3" t="s">
        <v>473</v>
      </c>
    </row>
    <row r="18" spans="1:11" ht="25.5" x14ac:dyDescent="0.2">
      <c r="A18" s="12" t="str">
        <f>'Para-responder'!A17</f>
        <v>1.7</v>
      </c>
      <c r="B18" s="179" t="str">
        <f>'Para-responder'!B17</f>
        <v>¿La institución ha oficializado una metodología para la definición, medición y ajuste de los indicadores que incorpora en sus planes?</v>
      </c>
      <c r="C18" s="21" t="str">
        <f>'Para-responder'!D17</f>
        <v>NO</v>
      </c>
      <c r="E18" s="3" t="str">
        <f t="shared" si="0"/>
        <v/>
      </c>
      <c r="F18" s="3" t="str">
        <f t="shared" si="1"/>
        <v>NO</v>
      </c>
      <c r="G18" s="3" t="str">
        <f t="shared" si="2"/>
        <v/>
      </c>
      <c r="J18" s="3" t="s">
        <v>473</v>
      </c>
    </row>
    <row r="19" spans="1:11" ht="25.5" x14ac:dyDescent="0.2">
      <c r="A19" s="12" t="str">
        <f>'Para-responder'!A18</f>
        <v>1.8</v>
      </c>
      <c r="B19" s="179" t="str">
        <f>'Para-responder'!B18</f>
        <v>¿En el plan anual se incorporan acciones que están vinculadas con el Plan Nacional de Desarrollo (PND)?</v>
      </c>
      <c r="C19" s="21" t="str">
        <f>'Para-responder'!D18</f>
        <v>SI</v>
      </c>
      <c r="E19" s="3" t="str">
        <f t="shared" si="0"/>
        <v>SI</v>
      </c>
      <c r="F19" s="3" t="str">
        <f t="shared" si="1"/>
        <v/>
      </c>
      <c r="G19" s="3" t="str">
        <f t="shared" si="2"/>
        <v/>
      </c>
      <c r="I19" s="3" t="s">
        <v>473</v>
      </c>
    </row>
    <row r="20" spans="1:11" ht="89.25" x14ac:dyDescent="0.2">
      <c r="A20" s="12" t="str">
        <f>'Para-responder'!A19</f>
        <v>1.9</v>
      </c>
      <c r="B20" s="179" t="str">
        <f>'Para-responder'!B19</f>
        <v>¿Se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v>
      </c>
      <c r="C20" s="21" t="str">
        <f>'Para-responder'!D19</f>
        <v>NO</v>
      </c>
      <c r="E20" s="3" t="str">
        <f t="shared" si="0"/>
        <v/>
      </c>
      <c r="F20" s="3" t="str">
        <f t="shared" si="1"/>
        <v/>
      </c>
      <c r="G20" s="3" t="str">
        <f t="shared" si="2"/>
        <v>NO</v>
      </c>
      <c r="K20" s="3" t="s">
        <v>473</v>
      </c>
    </row>
    <row r="21" spans="1:11" ht="25.5" x14ac:dyDescent="0.2">
      <c r="A21" s="12" t="str">
        <f>'Para-responder'!A20</f>
        <v>1.10</v>
      </c>
      <c r="B21" s="179" t="str">
        <f>'Para-responder'!B20</f>
        <v>¿La institución ha ejecutado y evaluado los resultados de la estrategia de fortalecimiento de la ética?</v>
      </c>
      <c r="C21" s="21" t="str">
        <f>'Para-responder'!D20</f>
        <v>NO</v>
      </c>
      <c r="E21" s="3" t="str">
        <f t="shared" si="0"/>
        <v/>
      </c>
      <c r="F21" s="3" t="str">
        <f t="shared" si="1"/>
        <v/>
      </c>
      <c r="G21" s="3" t="str">
        <f t="shared" si="2"/>
        <v>NO</v>
      </c>
      <c r="K21" s="3" t="s">
        <v>473</v>
      </c>
    </row>
    <row r="22" spans="1:11" ht="25.5" x14ac:dyDescent="0.2">
      <c r="A22" s="12" t="str">
        <f>'Para-responder'!A21</f>
        <v>1.11</v>
      </c>
      <c r="B22" s="179" t="str">
        <f>'Para-responder'!B21</f>
        <v>¿En la evaluación anual de la gestión institucional se consideran el cumplimiento de metas y los resultados de los indicadores incorporados en el plan anual operativo?</v>
      </c>
      <c r="C22" s="21" t="str">
        <f>'Para-responder'!D21</f>
        <v>SI</v>
      </c>
      <c r="E22" s="3" t="str">
        <f t="shared" si="0"/>
        <v/>
      </c>
      <c r="F22" s="3" t="str">
        <f t="shared" si="1"/>
        <v>SI</v>
      </c>
      <c r="G22" s="3" t="str">
        <f t="shared" si="2"/>
        <v/>
      </c>
      <c r="J22" s="3" t="s">
        <v>473</v>
      </c>
    </row>
    <row r="23" spans="1:11" ht="25.5" x14ac:dyDescent="0.2">
      <c r="A23" s="12" t="str">
        <f>'Para-responder'!A22</f>
        <v>1.12</v>
      </c>
      <c r="B23" s="179" t="str">
        <f>'Para-responder'!B22</f>
        <v>¿La evaluación de la gestión institucional del año anterior fue conocida y aprobada por el jerarca institucional a más tardar el 31 de enero?</v>
      </c>
      <c r="C23" s="21" t="str">
        <f>'Para-responder'!D22</f>
        <v>SI</v>
      </c>
      <c r="E23" s="3" t="str">
        <f t="shared" si="0"/>
        <v>SI</v>
      </c>
      <c r="F23" s="3" t="str">
        <f t="shared" si="1"/>
        <v/>
      </c>
      <c r="G23" s="3" t="str">
        <f t="shared" si="2"/>
        <v/>
      </c>
      <c r="I23" s="3" t="s">
        <v>473</v>
      </c>
    </row>
    <row r="24" spans="1:11" ht="25.5" x14ac:dyDescent="0.2">
      <c r="A24" s="12" t="str">
        <f>'Para-responder'!A23</f>
        <v>1.13</v>
      </c>
      <c r="B24" s="179" t="str">
        <f>'Para-responder'!B23</f>
        <v>¿Se elabora y ejecuta un plan de mejora a partir de la evaluación anual de la gestión institucional?</v>
      </c>
      <c r="C24" s="21" t="str">
        <f>'Para-responder'!D23</f>
        <v>SI</v>
      </c>
      <c r="E24" s="3" t="str">
        <f t="shared" si="0"/>
        <v>SI</v>
      </c>
      <c r="F24" s="3" t="str">
        <f t="shared" si="1"/>
        <v/>
      </c>
      <c r="G24" s="3" t="str">
        <f t="shared" si="2"/>
        <v/>
      </c>
      <c r="I24" s="3" t="s">
        <v>473</v>
      </c>
    </row>
    <row r="25" spans="1:11" ht="38.25" x14ac:dyDescent="0.2">
      <c r="A25" s="12" t="str">
        <f>'Para-responder'!A24</f>
        <v>1.14</v>
      </c>
      <c r="B25" s="179" t="str">
        <f>'Para-responder'!B24</f>
        <v>¿Se publican en la página de Internet de la institución o por otros medios:
a. Los planes anual y plurianual de la institución?
b. Los resultados de la evaluación institucional?</v>
      </c>
      <c r="C25" s="21" t="str">
        <f>'Para-responder'!D24</f>
        <v>SI</v>
      </c>
      <c r="E25" s="3" t="str">
        <f t="shared" si="0"/>
        <v/>
      </c>
      <c r="F25" s="3" t="str">
        <f t="shared" si="1"/>
        <v>SI</v>
      </c>
      <c r="G25" s="3" t="str">
        <f t="shared" si="2"/>
        <v/>
      </c>
      <c r="J25" s="3" t="s">
        <v>473</v>
      </c>
    </row>
    <row r="26" spans="1:11" ht="25.5" x14ac:dyDescent="0.2">
      <c r="A26" s="12" t="str">
        <f>'Para-responder'!A25</f>
        <v>1.15</v>
      </c>
      <c r="B26" s="179" t="str">
        <f>'Para-responder'!B25</f>
        <v>¿La información institucional está sistematizada de manera que integre los procesos de planificación, presupuesto y evaluación?</v>
      </c>
      <c r="C26" s="21" t="str">
        <f>'Para-responder'!D25</f>
        <v>SI</v>
      </c>
      <c r="E26" s="3" t="str">
        <f t="shared" si="0"/>
        <v/>
      </c>
      <c r="F26" s="3" t="str">
        <f t="shared" si="1"/>
        <v>SI</v>
      </c>
      <c r="G26" s="3" t="str">
        <f t="shared" si="2"/>
        <v/>
      </c>
      <c r="J26" s="3" t="s">
        <v>473</v>
      </c>
    </row>
    <row r="27" spans="1:11" ht="25.5" x14ac:dyDescent="0.2">
      <c r="A27" s="12" t="str">
        <f>'Para-responder'!A26</f>
        <v>1.16</v>
      </c>
      <c r="B27" s="179" t="str">
        <f>'Para-responder'!B26</f>
        <v>¿Existe vinculación entre el modelo de evaluación del desempeño de los funcionarios y las metas y objetivos planteados en la planificación de la institución?</v>
      </c>
      <c r="C27" s="21" t="str">
        <f>'Para-responder'!D26</f>
        <v>SI</v>
      </c>
      <c r="E27" s="3" t="str">
        <f>IF(I27="X",$C27,"")</f>
        <v>SI</v>
      </c>
      <c r="F27" s="3" t="str">
        <f>IF(J27="X",$C27,"")</f>
        <v/>
      </c>
      <c r="G27" s="3" t="str">
        <f>IF(K27="X",$C27,"")</f>
        <v/>
      </c>
      <c r="I27" s="3" t="s">
        <v>473</v>
      </c>
    </row>
    <row r="28" spans="1:11" x14ac:dyDescent="0.2">
      <c r="A28" s="12"/>
      <c r="B28" s="24"/>
      <c r="C28" s="21"/>
    </row>
    <row r="29" spans="1:11" x14ac:dyDescent="0.2">
      <c r="A29" s="12"/>
      <c r="B29" s="151" t="s">
        <v>474</v>
      </c>
      <c r="C29" s="152">
        <f>COUNTIF(C12:C27,"si")</f>
        <v>9</v>
      </c>
      <c r="E29" s="152">
        <f>COUNTIF(E12:E27,"si")</f>
        <v>4</v>
      </c>
      <c r="F29" s="152">
        <f>COUNTIF(F12:F27,"si")</f>
        <v>4</v>
      </c>
      <c r="G29" s="152">
        <f>COUNTIF(G12:G27,"si")</f>
        <v>1</v>
      </c>
    </row>
    <row r="30" spans="1:11" x14ac:dyDescent="0.2">
      <c r="A30" s="12"/>
      <c r="B30" s="151" t="s">
        <v>475</v>
      </c>
      <c r="C30" s="152">
        <f>COUNTIF(C12:C27,"No")</f>
        <v>7</v>
      </c>
      <c r="E30" s="152">
        <f>COUNTIF(E12:E27,"No")</f>
        <v>3</v>
      </c>
      <c r="F30" s="152">
        <f>COUNTIF(F12:F27,"No")</f>
        <v>2</v>
      </c>
      <c r="G30" s="152">
        <f>COUNTIF(G12:G27,"No")</f>
        <v>2</v>
      </c>
    </row>
    <row r="31" spans="1:11" x14ac:dyDescent="0.2">
      <c r="A31" s="12"/>
      <c r="B31" s="151" t="s">
        <v>476</v>
      </c>
      <c r="C31" s="152">
        <f>COUNTIF(C12:C27,"No APLICA")</f>
        <v>0</v>
      </c>
      <c r="E31" s="152">
        <f>COUNTIF(E12:E27,"No APLICA")</f>
        <v>0</v>
      </c>
      <c r="F31" s="152">
        <f>COUNTIF(F12:F27,"No APLICA")</f>
        <v>0</v>
      </c>
      <c r="G31" s="152">
        <f>COUNTIF(G12:G27,"No APLICA")</f>
        <v>0</v>
      </c>
    </row>
    <row r="32" spans="1:11" x14ac:dyDescent="0.2">
      <c r="A32" s="12"/>
      <c r="B32" s="151" t="s">
        <v>477</v>
      </c>
      <c r="C32" s="152">
        <f>IF((SUM(C29:C31)-C31)=0,0,(C29*100/(SUM(C29:C31)-C31)))</f>
        <v>56.25</v>
      </c>
      <c r="E32" s="152">
        <f>IF((SUM(E29:E31)-E31)=0,0,(E29*100/(SUM(E29:E31)-E31)))</f>
        <v>57.142857142857146</v>
      </c>
      <c r="F32" s="152">
        <f>IF((SUM(F29:F31)-F31)=0,0,(F29*100/(SUM(F29:F31)-F31)))</f>
        <v>66.666666666666671</v>
      </c>
      <c r="G32" s="152">
        <f>IF((SUM(G29:G31)-G31)=0,0,(G29*100/(SUM(G29:G31)-G31)))</f>
        <v>33.333333333333336</v>
      </c>
    </row>
    <row r="33" spans="1:11" x14ac:dyDescent="0.2">
      <c r="A33" s="12"/>
      <c r="B33" s="24"/>
      <c r="C33" s="21"/>
    </row>
    <row r="34" spans="1:11" ht="12.75" x14ac:dyDescent="0.2">
      <c r="A34" s="309">
        <f>'Para-responder'!A28</f>
        <v>2</v>
      </c>
      <c r="B34" s="310" t="str">
        <f>'Para-responder'!B28</f>
        <v>CONTROL INTERNO</v>
      </c>
      <c r="C34" s="13"/>
      <c r="D34" s="2"/>
      <c r="E34" s="180" t="s">
        <v>467</v>
      </c>
      <c r="F34" s="180" t="s">
        <v>468</v>
      </c>
      <c r="G34" s="180" t="s">
        <v>469</v>
      </c>
      <c r="I34" s="180" t="s">
        <v>467</v>
      </c>
      <c r="J34" s="180" t="s">
        <v>468</v>
      </c>
      <c r="K34" s="180" t="s">
        <v>469</v>
      </c>
    </row>
    <row r="35" spans="1:11" ht="25.5" x14ac:dyDescent="0.2">
      <c r="A35" s="12" t="str">
        <f>'Para-responder'!A29</f>
        <v>2.1</v>
      </c>
      <c r="B35" s="35" t="str">
        <f>'Para-responder'!B29</f>
        <v>¿La institución ha promulgado o adoptado un código de ética u otro documento que reúna los compromisos éticos de la institución y sus funcionarios?</v>
      </c>
      <c r="C35" s="21" t="str">
        <f>'Para-responder'!D29</f>
        <v>SI</v>
      </c>
      <c r="D35" s="2"/>
      <c r="E35" s="3" t="str">
        <f>IF(I35="X",$C35,"")</f>
        <v/>
      </c>
      <c r="F35" s="3" t="str">
        <f>IF(J35="X",$C35,"")</f>
        <v/>
      </c>
      <c r="G35" s="3" t="str">
        <f>IF(K35="X",$C35,"")</f>
        <v>SI</v>
      </c>
      <c r="K35" s="3" t="s">
        <v>473</v>
      </c>
    </row>
    <row r="36" spans="1:11" ht="140.25" x14ac:dyDescent="0.2">
      <c r="A36" s="12" t="str">
        <f>'Para-responder'!A30</f>
        <v>2.2</v>
      </c>
      <c r="B36" s="35" t="str">
        <f>'Para-responder'!B30</f>
        <v>¿La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v>
      </c>
      <c r="C36" s="21" t="str">
        <f>'Para-responder'!D30</f>
        <v>SI</v>
      </c>
      <c r="D36" s="2"/>
      <c r="E36" s="3" t="str">
        <f t="shared" ref="E36:E50" si="3">IF(I36="X",$C36,"")</f>
        <v/>
      </c>
      <c r="F36" s="3" t="str">
        <f t="shared" ref="F36:F50" si="4">IF(J36="X",$C36,"")</f>
        <v/>
      </c>
      <c r="G36" s="3" t="str">
        <f t="shared" ref="G36:G50" si="5">IF(K36="X",$C36,"")</f>
        <v>SI</v>
      </c>
      <c r="K36" s="3" t="s">
        <v>473</v>
      </c>
    </row>
    <row r="37" spans="1:11" ht="38.25" x14ac:dyDescent="0.2">
      <c r="A37" s="12" t="str">
        <f>'Para-responder'!A31</f>
        <v>2.3</v>
      </c>
      <c r="B37" s="35" t="str">
        <f>'Para-responder'!B31</f>
        <v>¿En los últimos cinco años, la entidad se ha sometido a una auditoría de la gestión ética institucional, ya sea por parte de la propia administración, de la auditoría interna o de un sujeto externo?</v>
      </c>
      <c r="C37" s="21" t="str">
        <f>'Para-responder'!D31</f>
        <v>SI</v>
      </c>
      <c r="D37" s="2"/>
      <c r="E37" s="3" t="str">
        <f t="shared" si="3"/>
        <v/>
      </c>
      <c r="F37" s="3" t="str">
        <f t="shared" si="4"/>
        <v/>
      </c>
      <c r="G37" s="3" t="str">
        <f t="shared" si="5"/>
        <v>SI</v>
      </c>
      <c r="K37" s="3" t="s">
        <v>473</v>
      </c>
    </row>
    <row r="38" spans="1:11" ht="25.5" x14ac:dyDescent="0.2">
      <c r="A38" s="12" t="str">
        <f>'Para-responder'!A32</f>
        <v>2.4</v>
      </c>
      <c r="B38" s="35" t="str">
        <f>'Para-responder'!B32</f>
        <v xml:space="preserve">¿La institución tiene los cinco componentes del SEVRI debidamente establecidos y en operación? </v>
      </c>
      <c r="C38" s="21" t="str">
        <f>'Para-responder'!D32</f>
        <v>SI</v>
      </c>
      <c r="E38" s="3" t="str">
        <f t="shared" si="3"/>
        <v>SI</v>
      </c>
      <c r="F38" s="3" t="str">
        <f t="shared" si="4"/>
        <v/>
      </c>
      <c r="G38" s="3" t="str">
        <f t="shared" si="5"/>
        <v/>
      </c>
      <c r="I38" s="3" t="s">
        <v>473</v>
      </c>
    </row>
    <row r="39" spans="1:11" ht="25.5" x14ac:dyDescent="0.2">
      <c r="A39" s="12" t="str">
        <f>'Para-responder'!A33</f>
        <v>2.5</v>
      </c>
      <c r="B39" s="35" t="str">
        <f>'Para-responder'!B33</f>
        <v>¿La institución ejecutó, durante el año anterior o el actual, un ejercicio de valoración de los riesgos que concluyera con la documentación y comunicación de esos riesgos?</v>
      </c>
      <c r="C39" s="21" t="str">
        <f>'Para-responder'!D33</f>
        <v>NO</v>
      </c>
      <c r="E39" s="3" t="str">
        <f t="shared" si="3"/>
        <v>NO</v>
      </c>
      <c r="F39" s="3" t="str">
        <f t="shared" si="4"/>
        <v/>
      </c>
      <c r="G39" s="3" t="str">
        <f t="shared" si="5"/>
        <v/>
      </c>
      <c r="I39" s="3" t="s">
        <v>473</v>
      </c>
    </row>
    <row r="40" spans="1:11" ht="38.25" x14ac:dyDescent="0.2">
      <c r="A40" s="12" t="str">
        <f>'Para-responder'!A34</f>
        <v>2.6</v>
      </c>
      <c r="B40" s="35" t="str">
        <f>'Para-responder'!B34</f>
        <v>¿Con base en la valoración de riesgos, la entidad analizó los controles en operación para eliminar los que han perdido vigencia e implantar los que sean necesarios frente a la dinámica institucional?</v>
      </c>
      <c r="C40" s="21" t="str">
        <f>'Para-responder'!D34</f>
        <v>NO</v>
      </c>
      <c r="D40" s="2"/>
      <c r="E40" s="3" t="str">
        <f t="shared" si="3"/>
        <v>NO</v>
      </c>
      <c r="F40" s="3" t="str">
        <f t="shared" si="4"/>
        <v/>
      </c>
      <c r="G40" s="3" t="str">
        <f t="shared" si="5"/>
        <v/>
      </c>
      <c r="I40" s="3" t="s">
        <v>473</v>
      </c>
    </row>
    <row r="41" spans="1:11" ht="25.5" x14ac:dyDescent="0.2">
      <c r="A41" s="12" t="str">
        <f>'Para-responder'!A35</f>
        <v>2.7</v>
      </c>
      <c r="B41" s="35" t="str">
        <f>'Para-responder'!B35</f>
        <v>¿La institución ha promulgado normativa interna respecto de la rendición de cauciones por parte de los funcionarios que la deban hacer?</v>
      </c>
      <c r="C41" s="21" t="str">
        <f>'Para-responder'!D35</f>
        <v>SI</v>
      </c>
      <c r="D41" s="2"/>
      <c r="E41" s="3" t="str">
        <f t="shared" si="3"/>
        <v/>
      </c>
      <c r="F41" s="3" t="str">
        <f t="shared" si="4"/>
        <v/>
      </c>
      <c r="G41" s="3" t="str">
        <f t="shared" si="5"/>
        <v>SI</v>
      </c>
      <c r="K41" s="3" t="s">
        <v>473</v>
      </c>
    </row>
    <row r="42" spans="1:11" ht="38.25" x14ac:dyDescent="0.2">
      <c r="A42" s="12" t="str">
        <f>'Para-responder'!A36</f>
        <v>2.8</v>
      </c>
      <c r="B42" s="35" t="str">
        <f>'Para-responder'!B36</f>
        <v>¿La entidad ha emitido y divulgado normativa institucional sobre el traslado de recursos a sujetos privados o a fideicomisos, según corresponda? (Sólo puede contestar "NO APLICA" si la institución no realiza traslados de recursos según lo indicado.)</v>
      </c>
      <c r="C42" s="21" t="str">
        <f>'Para-responder'!D36</f>
        <v>NO APLICA</v>
      </c>
      <c r="D42" s="2"/>
      <c r="E42" s="3" t="str">
        <f t="shared" si="3"/>
        <v/>
      </c>
      <c r="F42" s="3" t="str">
        <f t="shared" si="4"/>
        <v>NO APLICA</v>
      </c>
      <c r="G42" s="3" t="str">
        <f t="shared" si="5"/>
        <v/>
      </c>
      <c r="J42" s="3" t="s">
        <v>473</v>
      </c>
    </row>
    <row r="43" spans="1:11" ht="63.75" x14ac:dyDescent="0.2">
      <c r="A43" s="12" t="str">
        <f>'Para-responder'!A37</f>
        <v>2.9</v>
      </c>
      <c r="B43" s="35" t="str">
        <f>'Para-responder'!B37</f>
        <v>¿La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v>
      </c>
      <c r="C43" s="21" t="str">
        <f>'Para-responder'!D37</f>
        <v>SI</v>
      </c>
      <c r="E43" s="3" t="str">
        <f t="shared" si="3"/>
        <v>SI</v>
      </c>
      <c r="F43" s="3" t="str">
        <f t="shared" si="4"/>
        <v/>
      </c>
      <c r="G43" s="3" t="str">
        <f t="shared" si="5"/>
        <v/>
      </c>
      <c r="I43" s="3" t="s">
        <v>473</v>
      </c>
    </row>
    <row r="44" spans="1:11" ht="25.5" x14ac:dyDescent="0.2">
      <c r="A44" s="12" t="str">
        <f>'Para-responder'!A38</f>
        <v>2.10</v>
      </c>
      <c r="B44" s="35" t="str">
        <f>'Para-responder'!B38</f>
        <v>¿La institución realizó una autoevaluación del sistema de control interno durante el año a que se refiere el IGI?</v>
      </c>
      <c r="C44" s="21" t="str">
        <f>'Para-responder'!D38</f>
        <v>NO</v>
      </c>
      <c r="D44" s="2"/>
      <c r="E44" s="3" t="str">
        <f t="shared" si="3"/>
        <v/>
      </c>
      <c r="F44" s="3" t="str">
        <f t="shared" si="4"/>
        <v>NO</v>
      </c>
      <c r="G44" s="3" t="str">
        <f t="shared" si="5"/>
        <v/>
      </c>
      <c r="J44" s="3" t="s">
        <v>473</v>
      </c>
    </row>
    <row r="45" spans="1:11" ht="25.5" x14ac:dyDescent="0.2">
      <c r="A45" s="12" t="str">
        <f>'Para-responder'!A39</f>
        <v>2.11</v>
      </c>
      <c r="B45" s="35" t="str">
        <f>'Para-responder'!B39</f>
        <v>¿Se formuló e implementó un plan de mejoras con base en los resultados de la autoevaluación del sistema de control interno ejecutada?</v>
      </c>
      <c r="C45" s="21" t="str">
        <f>'Para-responder'!D39</f>
        <v>NO</v>
      </c>
      <c r="D45" s="2"/>
      <c r="E45" s="3" t="str">
        <f t="shared" si="3"/>
        <v>NO</v>
      </c>
      <c r="F45" s="3" t="str">
        <f t="shared" si="4"/>
        <v/>
      </c>
      <c r="G45" s="3" t="str">
        <f t="shared" si="5"/>
        <v/>
      </c>
      <c r="I45" s="3" t="s">
        <v>473</v>
      </c>
    </row>
    <row r="46" spans="1:11" ht="51" x14ac:dyDescent="0.2">
      <c r="A46" s="12" t="str">
        <f>'Para-responder'!A40</f>
        <v>2.12</v>
      </c>
      <c r="B46" s="35" t="str">
        <f>'Para-responder'!B40</f>
        <v>¿La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v>
      </c>
      <c r="C46" s="21" t="str">
        <f>'Para-responder'!D40</f>
        <v>SI</v>
      </c>
      <c r="D46" s="2"/>
      <c r="E46" s="3" t="str">
        <f t="shared" si="3"/>
        <v/>
      </c>
      <c r="F46" s="3" t="str">
        <f t="shared" si="4"/>
        <v/>
      </c>
      <c r="G46" s="3" t="str">
        <f t="shared" si="5"/>
        <v>SI</v>
      </c>
      <c r="K46" s="3" t="s">
        <v>473</v>
      </c>
    </row>
    <row r="47" spans="1:11" ht="38.25" x14ac:dyDescent="0.2">
      <c r="A47" s="12" t="str">
        <f>'Para-responder'!A41</f>
        <v>2.13</v>
      </c>
      <c r="B47" s="35" t="str">
        <f>'Para-responder'!B41</f>
        <v>¿La entidad ha efectuado en los últimos cinco años una revisión y adecuación de sus procesos para fortalecer su ejecución, eliminar los que han perdido vigencia e implantar los que sean necesarios frente a la dinámica institucional?</v>
      </c>
      <c r="C47" s="21" t="str">
        <f>'Para-responder'!D41</f>
        <v>SI</v>
      </c>
      <c r="D47" s="2"/>
      <c r="E47" s="3" t="str">
        <f t="shared" si="3"/>
        <v>SI</v>
      </c>
      <c r="F47" s="3" t="str">
        <f t="shared" si="4"/>
        <v/>
      </c>
      <c r="G47" s="3" t="str">
        <f t="shared" si="5"/>
        <v/>
      </c>
      <c r="I47" s="3" t="s">
        <v>473</v>
      </c>
    </row>
    <row r="48" spans="1:11" ht="76.5" x14ac:dyDescent="0.2">
      <c r="A48" s="12" t="str">
        <f>'Para-responder'!A42</f>
        <v>2.14</v>
      </c>
      <c r="B48" s="35" t="str">
        <f>'Para-responder'!B42</f>
        <v>¿Cuenta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v>
      </c>
      <c r="C48" s="21" t="str">
        <f>'Para-responder'!D42</f>
        <v>SI</v>
      </c>
      <c r="D48" s="2"/>
      <c r="E48" s="3" t="str">
        <f>IF(I48="X",$C48,"")</f>
        <v/>
      </c>
      <c r="F48" s="3" t="str">
        <f>IF(J48="X",$C48,"")</f>
        <v/>
      </c>
      <c r="G48" s="3" t="str">
        <f>IF(K48="X",$C48,"")</f>
        <v>SI</v>
      </c>
      <c r="K48" s="3" t="s">
        <v>473</v>
      </c>
    </row>
    <row r="49" spans="1:11" ht="38.25" x14ac:dyDescent="0.2">
      <c r="A49" s="12" t="str">
        <f>'Para-responder'!A43</f>
        <v>2.15</v>
      </c>
      <c r="B49" s="35" t="str">
        <f>'Para-responder'!B43</f>
        <v>¿La institución publica en su página de Internet o por otros medios, para conocimiento general, los acuerdos o resoluciuones del jerarca, según corresponda, a más tardar en el mes posterior a su firmeza?</v>
      </c>
      <c r="C49" s="21" t="str">
        <f>'Para-responder'!D43</f>
        <v>SI</v>
      </c>
      <c r="E49" s="3" t="str">
        <f t="shared" si="3"/>
        <v/>
      </c>
      <c r="F49" s="3" t="str">
        <f t="shared" si="4"/>
        <v>SI</v>
      </c>
      <c r="G49" s="3" t="str">
        <f t="shared" si="5"/>
        <v/>
      </c>
      <c r="J49" s="3" t="s">
        <v>473</v>
      </c>
    </row>
    <row r="50" spans="1:11" ht="38.25" x14ac:dyDescent="0.2">
      <c r="A50" s="12" t="str">
        <f>'Para-responder'!A44</f>
        <v>2.16</v>
      </c>
      <c r="B50" s="35" t="str">
        <f>'Para-responder'!B44</f>
        <v>¿La institución publica en su página de Internet o por otros medios, para conocimiento general, los informes de la auditoría interna, a más tardar en el mes posterior a su conocimiento por el destinatario?</v>
      </c>
      <c r="C50" s="21" t="str">
        <f>'Para-responder'!D44</f>
        <v>SI</v>
      </c>
      <c r="E50" s="3" t="str">
        <f t="shared" si="3"/>
        <v/>
      </c>
      <c r="F50" s="3" t="str">
        <f t="shared" si="4"/>
        <v>SI</v>
      </c>
      <c r="G50" s="3" t="str">
        <f t="shared" si="5"/>
        <v/>
      </c>
      <c r="J50" s="3" t="s">
        <v>473</v>
      </c>
    </row>
    <row r="51" spans="1:11" ht="38.25" x14ac:dyDescent="0.2">
      <c r="A51" s="12" t="str">
        <f>'Para-responder'!A45</f>
        <v>2.17</v>
      </c>
      <c r="B51" s="35" t="str">
        <f>'Para-responder'!B45</f>
        <v>Se realiza, se revisa por un tercero independiente y se remite a la Dirección General de Administración de Bienes y Contratación Administrativa, el inventario anual de los bienes propiedad de la institución?</v>
      </c>
      <c r="C51" s="21" t="str">
        <f>'Para-responder'!D45</f>
        <v>SI</v>
      </c>
      <c r="E51" s="3" t="str">
        <f>IF(I51="X",$C51,"")</f>
        <v/>
      </c>
      <c r="F51" s="3" t="str">
        <f>IF(J51="X",$C51,"")</f>
        <v>SI</v>
      </c>
      <c r="G51" s="3" t="str">
        <f>IF(K51="X",$C51,"")</f>
        <v/>
      </c>
      <c r="J51" s="18" t="s">
        <v>473</v>
      </c>
    </row>
    <row r="52" spans="1:11" x14ac:dyDescent="0.2">
      <c r="A52" s="12"/>
      <c r="B52" s="32"/>
      <c r="C52" s="21"/>
    </row>
    <row r="53" spans="1:11" x14ac:dyDescent="0.2">
      <c r="A53" s="12"/>
      <c r="B53" s="151" t="s">
        <v>474</v>
      </c>
      <c r="C53" s="152">
        <f>COUNTIF(C35:C51,"si")</f>
        <v>12</v>
      </c>
      <c r="E53" s="152">
        <f>COUNTIF(E35:E51,"si")</f>
        <v>3</v>
      </c>
      <c r="F53" s="152">
        <f>COUNTIF(F35:F51,"si")</f>
        <v>3</v>
      </c>
      <c r="G53" s="152">
        <f>COUNTIF(G35:G51,"si")</f>
        <v>6</v>
      </c>
    </row>
    <row r="54" spans="1:11" x14ac:dyDescent="0.2">
      <c r="A54" s="12"/>
      <c r="B54" s="151" t="s">
        <v>475</v>
      </c>
      <c r="C54" s="152">
        <f>COUNTIF(C35:C51,"No")</f>
        <v>4</v>
      </c>
      <c r="E54" s="152">
        <f>COUNTIF(E35:E51,"No")</f>
        <v>3</v>
      </c>
      <c r="F54" s="152">
        <f>COUNTIF(F35:F51,"No")</f>
        <v>1</v>
      </c>
      <c r="G54" s="152">
        <f>COUNTIF(G35:G51,"No")</f>
        <v>0</v>
      </c>
    </row>
    <row r="55" spans="1:11" x14ac:dyDescent="0.2">
      <c r="A55" s="12"/>
      <c r="B55" s="151" t="s">
        <v>476</v>
      </c>
      <c r="C55" s="152">
        <f>COUNTIF(C35:C51,"No APLICA")</f>
        <v>1</v>
      </c>
      <c r="E55" s="152">
        <f>COUNTIF(E35:E51,"No APLICA")</f>
        <v>0</v>
      </c>
      <c r="F55" s="152">
        <f>COUNTIF(F35:F51,"No APLICA")</f>
        <v>1</v>
      </c>
      <c r="G55" s="152">
        <f>COUNTIF(G35:G51,"No APLICA")</f>
        <v>0</v>
      </c>
    </row>
    <row r="56" spans="1:11" x14ac:dyDescent="0.2">
      <c r="A56" s="12"/>
      <c r="B56" s="151" t="s">
        <v>478</v>
      </c>
      <c r="C56" s="152">
        <f>IF((SUM(C53:C55)-C55)=0,0,(C53*100/(SUM(C53:C55)-C55)))</f>
        <v>75</v>
      </c>
      <c r="E56" s="152">
        <f>IF((SUM(E53:E55)-E55)=0,0,(E53*100/(SUM(E53:E55)-E55)))</f>
        <v>50</v>
      </c>
      <c r="F56" s="152">
        <f>IF((SUM(F53:F55)-F55)=0,0,(F53*100/(SUM(F53:F55)-F55)))</f>
        <v>75</v>
      </c>
      <c r="G56" s="152">
        <f>IF((SUM(G53:G55)-G55)=0,0,(G53*100/(SUM(G53:G55)-G55)))</f>
        <v>100</v>
      </c>
    </row>
    <row r="57" spans="1:11" x14ac:dyDescent="0.2">
      <c r="A57" s="7"/>
      <c r="B57" s="24"/>
      <c r="C57" s="13"/>
    </row>
    <row r="58" spans="1:11" x14ac:dyDescent="0.2">
      <c r="A58" s="309">
        <f>'Para-responder'!A48</f>
        <v>3</v>
      </c>
      <c r="B58" s="310" t="str">
        <f>'Para-responder'!B48</f>
        <v>CONTRATACIÓN ADMINISTRATIVA</v>
      </c>
      <c r="C58" s="13"/>
      <c r="E58" s="180" t="s">
        <v>467</v>
      </c>
      <c r="F58" s="180" t="s">
        <v>468</v>
      </c>
      <c r="G58" s="180" t="s">
        <v>469</v>
      </c>
      <c r="I58" s="180" t="s">
        <v>467</v>
      </c>
      <c r="J58" s="180" t="s">
        <v>468</v>
      </c>
      <c r="K58" s="180" t="s">
        <v>469</v>
      </c>
    </row>
    <row r="59" spans="1:11" ht="25.5" x14ac:dyDescent="0.2">
      <c r="A59" s="12" t="str">
        <f>'Para-responder'!A49</f>
        <v>3.1</v>
      </c>
      <c r="B59" s="35" t="str">
        <f>'Para-responder'!B49</f>
        <v>¿Se ha establecido formalmente una proveeduría u otra unidad que asuma el proceso de contratación administrativa?</v>
      </c>
      <c r="C59" s="21" t="str">
        <f>'Para-responder'!D49</f>
        <v>SI</v>
      </c>
      <c r="E59" s="3" t="str">
        <f>IF(I59="X",$C59,"")</f>
        <v/>
      </c>
      <c r="F59" s="3" t="str">
        <f>IF(J59="X",$C59,"")</f>
        <v/>
      </c>
      <c r="G59" s="3" t="str">
        <f>IF(K59="X",$C59,"")</f>
        <v>SI</v>
      </c>
      <c r="K59" s="3" t="s">
        <v>473</v>
      </c>
    </row>
    <row r="60" spans="1:11" ht="76.5" x14ac:dyDescent="0.2">
      <c r="A60" s="12" t="str">
        <f>'Para-responder'!A50</f>
        <v>3.2</v>
      </c>
      <c r="B60" s="35" t="str">
        <f>'Para-responder'!B50</f>
        <v>¿Se cuenta con normativa interna para regular los diferentes alcances de la contratación administrativa en la entidad, con respecto a las siguientes etapas?:
a. Planificación
b. Procedimientos
c. Aprobación interna de contratos
d. Seguimiento de la ejecución de contratos</v>
      </c>
      <c r="C60" s="21" t="str">
        <f>'Para-responder'!D50</f>
        <v>SI</v>
      </c>
      <c r="E60" s="3" t="str">
        <f t="shared" ref="E60:E71" si="6">IF(I60="X",$C60,"")</f>
        <v/>
      </c>
      <c r="F60" s="3" t="str">
        <f t="shared" ref="F60:F71" si="7">IF(J60="X",$C60,"")</f>
        <v/>
      </c>
      <c r="G60" s="3" t="str">
        <f t="shared" ref="G60:G71" si="8">IF(K60="X",$C60,"")</f>
        <v>SI</v>
      </c>
      <c r="K60" s="3" t="s">
        <v>473</v>
      </c>
    </row>
    <row r="61" spans="1:11" ht="38.25" x14ac:dyDescent="0.2">
      <c r="A61" s="12" t="str">
        <f>'Para-responder'!A51</f>
        <v>3.3</v>
      </c>
      <c r="B61" s="35" t="str">
        <f>'Para-responder'!B51</f>
        <v>¿Están formalmente definidos los roles, las responsabilidades y la coordinación de los funcionarios asignados a las diferentes actividades relacionadas con el proceso de contratación administrativa?</v>
      </c>
      <c r="C61" s="21" t="str">
        <f>'Para-responder'!D51</f>
        <v>SI</v>
      </c>
      <c r="E61" s="3" t="str">
        <f t="shared" si="6"/>
        <v/>
      </c>
      <c r="F61" s="3" t="str">
        <f t="shared" si="7"/>
        <v/>
      </c>
      <c r="G61" s="3" t="str">
        <f t="shared" si="8"/>
        <v>SI</v>
      </c>
      <c r="K61" s="3" t="s">
        <v>473</v>
      </c>
    </row>
    <row r="62" spans="1:11" ht="25.5" x14ac:dyDescent="0.2">
      <c r="A62" s="12" t="str">
        <f>'Para-responder'!A52</f>
        <v>3.4</v>
      </c>
      <c r="B62" s="35" t="str">
        <f>'Para-responder'!B52</f>
        <v>¿Están formalmente definidos los plazos máximos que deben durar las diferentes actividades relacionadas con el proceso de contratación administrativa?</v>
      </c>
      <c r="C62" s="21" t="str">
        <f>'Para-responder'!D52</f>
        <v>SI</v>
      </c>
      <c r="E62" s="3" t="str">
        <f t="shared" si="6"/>
        <v>SI</v>
      </c>
      <c r="F62" s="3" t="str">
        <f t="shared" si="7"/>
        <v/>
      </c>
      <c r="G62" s="3" t="str">
        <f t="shared" si="8"/>
        <v/>
      </c>
      <c r="I62" s="3" t="s">
        <v>473</v>
      </c>
    </row>
    <row r="63" spans="1:11" ht="25.5" x14ac:dyDescent="0.2">
      <c r="A63" s="12" t="str">
        <f>'Para-responder'!A53</f>
        <v>3.5</v>
      </c>
      <c r="B63" s="35" t="str">
        <f>'Para-responder'!B53</f>
        <v>¿Se prepara un plan o programa anual de adquisiciones que contenga la información mínima requerida?</v>
      </c>
      <c r="C63" s="21" t="str">
        <f>'Para-responder'!D53</f>
        <v>SI</v>
      </c>
      <c r="E63" s="3" t="str">
        <f t="shared" si="6"/>
        <v>SI</v>
      </c>
      <c r="F63" s="3" t="str">
        <f t="shared" si="7"/>
        <v/>
      </c>
      <c r="G63" s="3" t="str">
        <f t="shared" si="8"/>
        <v/>
      </c>
      <c r="I63" s="282" t="s">
        <v>473</v>
      </c>
      <c r="K63" s="25"/>
    </row>
    <row r="64" spans="1:11" ht="25.5" x14ac:dyDescent="0.2">
      <c r="A64" s="12" t="str">
        <f>'Para-responder'!A54</f>
        <v>3.6</v>
      </c>
      <c r="B64" s="35" t="str">
        <f>'Para-responder'!B54</f>
        <v>¿La institución publica su plan de adquisiciones en su página de Internet o por otros medios, para conocimiento público?</v>
      </c>
      <c r="C64" s="21" t="str">
        <f>'Para-responder'!D54</f>
        <v>SI</v>
      </c>
      <c r="E64" s="3" t="str">
        <f t="shared" si="6"/>
        <v/>
      </c>
      <c r="F64" s="3" t="str">
        <f t="shared" si="7"/>
        <v>SI</v>
      </c>
      <c r="G64" s="3" t="str">
        <f t="shared" si="8"/>
        <v/>
      </c>
      <c r="J64" s="282" t="s">
        <v>473</v>
      </c>
      <c r="K64" s="25"/>
    </row>
    <row r="65" spans="1:11" ht="38.25" x14ac:dyDescent="0.2">
      <c r="A65" s="12" t="str">
        <f>'Para-responder'!A55</f>
        <v>3.7</v>
      </c>
      <c r="B65" s="35" t="str">
        <f>'Para-responder'!B55</f>
        <v xml:space="preserve">¿La institución incorpora en sus metodologías de evaluación de ofertas, una definición de los límites máximos y minimos de los precios aceptables para los bienes y servicios que adquirirá? </v>
      </c>
      <c r="C65" s="21" t="str">
        <f>'Para-responder'!D55</f>
        <v>SI</v>
      </c>
      <c r="E65" s="3" t="str">
        <f t="shared" si="6"/>
        <v>SI</v>
      </c>
      <c r="F65" s="3" t="str">
        <f t="shared" si="7"/>
        <v/>
      </c>
      <c r="G65" s="3" t="str">
        <f t="shared" si="8"/>
        <v/>
      </c>
      <c r="I65" s="3" t="s">
        <v>473</v>
      </c>
    </row>
    <row r="66" spans="1:11" ht="25.5" x14ac:dyDescent="0.2">
      <c r="A66" s="12" t="str">
        <f>'Para-responder'!A56</f>
        <v>3.8</v>
      </c>
      <c r="B66" s="35" t="str">
        <f>'Para-responder'!B56</f>
        <v>¿La normativa interna en materia de contratación administrativa incluye regulaciones específicas sobre reajuste de precios?</v>
      </c>
      <c r="C66" s="21" t="str">
        <f>'Para-responder'!D56</f>
        <v>NO</v>
      </c>
      <c r="E66" s="3" t="str">
        <f t="shared" si="6"/>
        <v>NO</v>
      </c>
      <c r="F66" s="3" t="str">
        <f t="shared" si="7"/>
        <v/>
      </c>
      <c r="G66" s="3" t="str">
        <f t="shared" si="8"/>
        <v/>
      </c>
      <c r="I66" s="282" t="s">
        <v>473</v>
      </c>
      <c r="J66" s="25"/>
    </row>
    <row r="67" spans="1:11" ht="38.25" x14ac:dyDescent="0.2">
      <c r="A67" s="12" t="str">
        <f>'Para-responder'!A57</f>
        <v>3.9</v>
      </c>
      <c r="B67" s="35" t="str">
        <f>'Para-responder'!B57</f>
        <v xml:space="preserve">¿La institución utiliza medios electrónicos (e-compras) que generen información que la ciudadanía pueda accesar, en relación con el avance de la ejecución del plan o programa de adquisiciones? </v>
      </c>
      <c r="C67" s="21" t="str">
        <f>'Para-responder'!D57</f>
        <v>SI</v>
      </c>
      <c r="E67" s="3" t="str">
        <f t="shared" si="6"/>
        <v/>
      </c>
      <c r="F67" s="3" t="str">
        <f t="shared" si="7"/>
        <v>SI</v>
      </c>
      <c r="G67" s="3" t="str">
        <f t="shared" si="8"/>
        <v/>
      </c>
      <c r="I67" s="25"/>
      <c r="J67" s="282" t="s">
        <v>473</v>
      </c>
    </row>
    <row r="68" spans="1:11" ht="25.5" x14ac:dyDescent="0.2">
      <c r="A68" s="12" t="str">
        <f>'Para-responder'!A58</f>
        <v>3.10</v>
      </c>
      <c r="B68" s="35" t="str">
        <f>'Para-responder'!B58</f>
        <v>¿La institución realiza, al final del período correspondiente, una evaluación de la ejecución del plan o programa de adquisiciones, su eficacia y su alineamiento con el plan estratégico?</v>
      </c>
      <c r="C68" s="21" t="str">
        <f>'Para-responder'!D58</f>
        <v>SI</v>
      </c>
      <c r="E68" s="3" t="str">
        <f t="shared" si="6"/>
        <v>SI</v>
      </c>
      <c r="F68" s="3" t="str">
        <f t="shared" si="7"/>
        <v/>
      </c>
      <c r="G68" s="3" t="str">
        <f t="shared" si="8"/>
        <v/>
      </c>
      <c r="I68" s="3" t="s">
        <v>473</v>
      </c>
    </row>
    <row r="69" spans="1:11" ht="25.5" x14ac:dyDescent="0.2">
      <c r="A69" s="12" t="str">
        <f>'Para-responder'!A59</f>
        <v>3.11</v>
      </c>
      <c r="B69" s="35" t="str">
        <f>'Para-responder'!B59</f>
        <v>¿Se prepara un plan de mejoras para el proceso de adquisiciones con base en los resultados de la evaluación de la ejecución del plan o programa de adquisiciones?</v>
      </c>
      <c r="C69" s="21" t="str">
        <f>'Para-responder'!D59</f>
        <v>NO</v>
      </c>
      <c r="E69" s="3" t="str">
        <f t="shared" si="6"/>
        <v>NO</v>
      </c>
      <c r="F69" s="3" t="str">
        <f t="shared" si="7"/>
        <v/>
      </c>
      <c r="G69" s="3" t="str">
        <f t="shared" si="8"/>
        <v/>
      </c>
      <c r="I69" s="282" t="s">
        <v>473</v>
      </c>
      <c r="J69" s="25"/>
    </row>
    <row r="70" spans="1:11" ht="25.5" x14ac:dyDescent="0.2">
      <c r="A70" s="12" t="str">
        <f>'Para-responder'!A60</f>
        <v>3.12</v>
      </c>
      <c r="B70" s="35" t="str">
        <f>'Para-responder'!B60</f>
        <v>¿La institución publica en su página de Internet o por otros medios, la evaluación de la ejecución de su plan o programa de adquisiciones?</v>
      </c>
      <c r="C70" s="21" t="str">
        <f>'Para-responder'!D60</f>
        <v>NO</v>
      </c>
      <c r="E70" s="3" t="str">
        <f t="shared" si="6"/>
        <v/>
      </c>
      <c r="F70" s="3" t="str">
        <f t="shared" si="7"/>
        <v>NO</v>
      </c>
      <c r="G70" s="3" t="str">
        <f t="shared" si="8"/>
        <v/>
      </c>
      <c r="I70" s="25"/>
      <c r="J70" s="282" t="s">
        <v>473</v>
      </c>
    </row>
    <row r="71" spans="1:11" ht="89.25" x14ac:dyDescent="0.2">
      <c r="A71" s="12" t="str">
        <f>'Para-responder'!A61</f>
        <v>3.13</v>
      </c>
      <c r="B71" s="35" t="str">
        <f>'Para-responder'!B61</f>
        <v>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v>
      </c>
      <c r="C71" s="21" t="str">
        <f>'Para-responder'!D61</f>
        <v>SI</v>
      </c>
      <c r="E71" s="3" t="str">
        <f t="shared" si="6"/>
        <v>SI</v>
      </c>
      <c r="F71" s="3" t="str">
        <f t="shared" si="7"/>
        <v/>
      </c>
      <c r="G71" s="3" t="str">
        <f t="shared" si="8"/>
        <v/>
      </c>
      <c r="I71" s="3" t="s">
        <v>473</v>
      </c>
    </row>
    <row r="72" spans="1:11" x14ac:dyDescent="0.2">
      <c r="A72" s="12"/>
      <c r="B72" s="32"/>
      <c r="C72" s="21"/>
    </row>
    <row r="73" spans="1:11" x14ac:dyDescent="0.2">
      <c r="A73" s="12"/>
      <c r="B73" s="151" t="s">
        <v>474</v>
      </c>
      <c r="C73" s="152">
        <f>COUNTIF(C59:C71,"si")</f>
        <v>10</v>
      </c>
      <c r="E73" s="152">
        <f>COUNTIF(E59:E71,"si")</f>
        <v>5</v>
      </c>
      <c r="F73" s="152">
        <f>COUNTIF(F59:F71,"si")</f>
        <v>2</v>
      </c>
      <c r="G73" s="152">
        <f>COUNTIF(G59:G71,"si")</f>
        <v>3</v>
      </c>
    </row>
    <row r="74" spans="1:11" x14ac:dyDescent="0.2">
      <c r="A74" s="12"/>
      <c r="B74" s="151" t="s">
        <v>475</v>
      </c>
      <c r="C74" s="152">
        <f>COUNTIF(C59:C71,"No")</f>
        <v>3</v>
      </c>
      <c r="E74" s="152">
        <f>COUNTIF(E59:E71,"No")</f>
        <v>2</v>
      </c>
      <c r="F74" s="152">
        <f>COUNTIF(F59:F71,"No")</f>
        <v>1</v>
      </c>
      <c r="G74" s="152">
        <f>COUNTIF(G59:G71,"No")</f>
        <v>0</v>
      </c>
    </row>
    <row r="75" spans="1:11" x14ac:dyDescent="0.2">
      <c r="A75" s="12"/>
      <c r="B75" s="151" t="s">
        <v>476</v>
      </c>
      <c r="C75" s="152">
        <f>COUNTIF(C59:C71,"NO APLICA")</f>
        <v>0</v>
      </c>
      <c r="E75" s="152">
        <f>COUNTIF(E59:E71,"NO APLICA")</f>
        <v>0</v>
      </c>
      <c r="F75" s="152">
        <f>COUNTIF(F59:F71,"NO APLICA")</f>
        <v>0</v>
      </c>
      <c r="G75" s="152">
        <f>COUNTIF(G59:G71,"NO APLICA")</f>
        <v>0</v>
      </c>
    </row>
    <row r="76" spans="1:11" x14ac:dyDescent="0.2">
      <c r="A76" s="12"/>
      <c r="B76" s="151" t="s">
        <v>479</v>
      </c>
      <c r="C76" s="152">
        <f>IF((SUM(C73:C75)-C75)=0,0,(C73*100/(SUM(C73:C75)-C75)))</f>
        <v>76.92307692307692</v>
      </c>
      <c r="E76" s="152">
        <f>IF((SUM(E73:E75)-E75)=0,0,(E73*100/(SUM(E73:E75)-E75)))</f>
        <v>71.428571428571431</v>
      </c>
      <c r="F76" s="152">
        <f>IF((SUM(F73:F75)-F75)=0,0,(F73*100/(SUM(F73:F75)-F75)))</f>
        <v>66.666666666666671</v>
      </c>
      <c r="G76" s="152">
        <f>IF((SUM(G73:G75)-G75)=0,0,(G73*100/(SUM(G73:G75)-G75)))</f>
        <v>100</v>
      </c>
    </row>
    <row r="77" spans="1:11" x14ac:dyDescent="0.2">
      <c r="A77" s="7"/>
      <c r="B77" s="7"/>
      <c r="C77" s="13"/>
    </row>
    <row r="78" spans="1:11" x14ac:dyDescent="0.2">
      <c r="A78" s="309">
        <f>'Para-responder'!A63</f>
        <v>4</v>
      </c>
      <c r="B78" s="310" t="str">
        <f>'Para-responder'!B63</f>
        <v>PRESUPUESTO</v>
      </c>
      <c r="C78" s="13"/>
      <c r="E78" s="180" t="s">
        <v>467</v>
      </c>
      <c r="F78" s="180" t="s">
        <v>468</v>
      </c>
      <c r="G78" s="180" t="s">
        <v>469</v>
      </c>
      <c r="I78" s="180" t="s">
        <v>467</v>
      </c>
      <c r="J78" s="180" t="s">
        <v>468</v>
      </c>
      <c r="K78" s="180" t="s">
        <v>469</v>
      </c>
    </row>
    <row r="79" spans="1:11" ht="25.5" x14ac:dyDescent="0.2">
      <c r="A79" s="12" t="str">
        <f>'Para-responder'!A64</f>
        <v>4.1</v>
      </c>
      <c r="B79" s="29" t="str">
        <f>'Para-responder'!B64</f>
        <v>¿Existe vinculación entre el plan anual operativo y el presupuesto institucional en todas las fases del proceso plan-presupuesto?</v>
      </c>
      <c r="C79" s="21" t="str">
        <f>'Para-responder'!D64</f>
        <v>SI</v>
      </c>
      <c r="E79" s="3" t="str">
        <f>IF(I79="X",$C79,"")</f>
        <v>SI</v>
      </c>
      <c r="F79" s="3" t="str">
        <f>IF(J79="X",$C79,"")</f>
        <v/>
      </c>
      <c r="G79" s="3" t="str">
        <f>IF(K79="X",$C79,"")</f>
        <v/>
      </c>
      <c r="I79" s="3" t="s">
        <v>473</v>
      </c>
    </row>
    <row r="80" spans="1:11" ht="25.5" x14ac:dyDescent="0.2">
      <c r="A80" s="12" t="str">
        <f>'Para-responder'!A65</f>
        <v>4.2</v>
      </c>
      <c r="B80" s="29" t="str">
        <f>'Para-responder'!B65</f>
        <v>¿Existe un manual de procedimientos que regule cada fase del proceso presupuestario, los plazos y los roles de los participantes?</v>
      </c>
      <c r="C80" s="21" t="str">
        <f>'Para-responder'!D65</f>
        <v>SI</v>
      </c>
      <c r="E80" s="3" t="str">
        <f t="shared" ref="E80:E90" si="9">IF(I80="X",$C80,"")</f>
        <v/>
      </c>
      <c r="F80" s="3" t="str">
        <f t="shared" ref="F80:F90" si="10">IF(J80="X",$C80,"")</f>
        <v/>
      </c>
      <c r="G80" s="3" t="str">
        <f t="shared" ref="G80:G90" si="11">IF(K80="X",$C80,"")</f>
        <v>SI</v>
      </c>
      <c r="K80" s="3" t="s">
        <v>473</v>
      </c>
    </row>
    <row r="81" spans="1:11" ht="25.5" x14ac:dyDescent="0.2">
      <c r="A81" s="12" t="str">
        <f>'Para-responder'!A66</f>
        <v>4.3</v>
      </c>
      <c r="B81" s="29" t="str">
        <f>'Para-responder'!B66</f>
        <v>¿Se publica en la página de Internet de la institución el presupuesto anual de la entidad, a más tardar en el mes posterior a su aprobación?</v>
      </c>
      <c r="C81" s="21" t="str">
        <f>'Para-responder'!D66</f>
        <v>SI</v>
      </c>
      <c r="E81" s="3" t="str">
        <f t="shared" si="9"/>
        <v/>
      </c>
      <c r="F81" s="3" t="str">
        <f t="shared" si="10"/>
        <v>SI</v>
      </c>
      <c r="G81" s="3" t="str">
        <f t="shared" si="11"/>
        <v/>
      </c>
      <c r="J81" s="3" t="s">
        <v>473</v>
      </c>
    </row>
    <row r="82" spans="1:11" ht="102" x14ac:dyDescent="0.2">
      <c r="A82" s="12" t="str">
        <f>'Para-responder'!A67</f>
        <v>4.4</v>
      </c>
      <c r="B82" s="29" t="str">
        <f>'Para-responder'!B67</f>
        <v>¿La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v>
      </c>
      <c r="C82" s="21" t="str">
        <f>'Para-responder'!D67</f>
        <v>SI</v>
      </c>
      <c r="E82" s="3" t="str">
        <f t="shared" si="9"/>
        <v>SI</v>
      </c>
      <c r="F82" s="3" t="str">
        <f t="shared" si="10"/>
        <v/>
      </c>
      <c r="G82" s="3" t="str">
        <f t="shared" si="11"/>
        <v/>
      </c>
      <c r="I82" s="3" t="s">
        <v>473</v>
      </c>
    </row>
    <row r="83" spans="1:11" ht="38.25" x14ac:dyDescent="0.2">
      <c r="A83" s="12" t="str">
        <f>'Para-responder'!A68</f>
        <v>4.5</v>
      </c>
      <c r="B83" s="29" t="str">
        <f>'Para-responder'!B68</f>
        <v>¿Se realiza, como parte de la evaluación presupuestaria, una valoración o un análisis individualizado de gasto al menos para los servicios que hayan sido identificados formalmente como más relevantes por la máxima jerarquía?</v>
      </c>
      <c r="C83" s="21" t="str">
        <f>'Para-responder'!D68</f>
        <v>SI</v>
      </c>
      <c r="E83" s="3" t="str">
        <f t="shared" si="9"/>
        <v>SI</v>
      </c>
      <c r="F83" s="3" t="str">
        <f t="shared" si="10"/>
        <v/>
      </c>
      <c r="G83" s="3" t="str">
        <f t="shared" si="11"/>
        <v/>
      </c>
      <c r="I83" s="3" t="s">
        <v>473</v>
      </c>
    </row>
    <row r="84" spans="1:11" ht="25.5" x14ac:dyDescent="0.2">
      <c r="A84" s="12" t="str">
        <f>'Para-responder'!A69</f>
        <v>4.6</v>
      </c>
      <c r="B84" s="29" t="str">
        <f>'Para-responder'!B69</f>
        <v>¿Se discuten y valoran periódicamente con el jerarca los resultados de los informes de ejecución presupuestaria?</v>
      </c>
      <c r="C84" s="21" t="str">
        <f>'Para-responder'!D69</f>
        <v>SI</v>
      </c>
      <c r="E84" s="3" t="str">
        <f t="shared" si="9"/>
        <v>SI</v>
      </c>
      <c r="F84" s="3" t="str">
        <f t="shared" si="10"/>
        <v/>
      </c>
      <c r="G84" s="3" t="str">
        <f t="shared" si="11"/>
        <v/>
      </c>
      <c r="I84" s="3" t="s">
        <v>473</v>
      </c>
    </row>
    <row r="85" spans="1:11" x14ac:dyDescent="0.2">
      <c r="A85" s="12" t="str">
        <f>'Para-responder'!A70</f>
        <v>4.7</v>
      </c>
      <c r="B85" s="29" t="str">
        <f>'Para-responder'!B70</f>
        <v>¿Se revisa por un tercero independiente la liquidación presupuestaria?</v>
      </c>
      <c r="C85" s="21" t="str">
        <f>'Para-responder'!D70</f>
        <v>SI</v>
      </c>
      <c r="E85" s="3" t="str">
        <f t="shared" si="9"/>
        <v/>
      </c>
      <c r="F85" s="3" t="str">
        <f t="shared" si="10"/>
        <v/>
      </c>
      <c r="G85" s="3" t="str">
        <f t="shared" si="11"/>
        <v>SI</v>
      </c>
      <c r="I85" s="25"/>
      <c r="K85" s="282" t="s">
        <v>473</v>
      </c>
    </row>
    <row r="86" spans="1:11" ht="38.25" x14ac:dyDescent="0.2">
      <c r="A86" s="12" t="str">
        <f>'Para-responder'!A71</f>
        <v>4.8</v>
      </c>
      <c r="B86" s="29" t="str">
        <f>'Para-responder'!B71</f>
        <v>¿Se publica en la página de Internet el informe de evaluación presupuestaria del año anterior, que comprenda la ejecución presupuestaria y el grado de cumplimiento de metas y objetivos, a más tardar durante el primer trimestre del año en ejecución?</v>
      </c>
      <c r="C86" s="21" t="str">
        <f>'Para-responder'!D71</f>
        <v>SI</v>
      </c>
      <c r="E86" s="3" t="str">
        <f t="shared" si="9"/>
        <v/>
      </c>
      <c r="F86" s="3" t="str">
        <f t="shared" si="10"/>
        <v>SI</v>
      </c>
      <c r="G86" s="3" t="str">
        <f t="shared" si="11"/>
        <v/>
      </c>
      <c r="J86" s="282" t="s">
        <v>473</v>
      </c>
      <c r="K86" s="25"/>
    </row>
    <row r="87" spans="1:11" x14ac:dyDescent="0.2">
      <c r="A87" s="12" t="str">
        <f>'Para-responder'!A72</f>
        <v>4.9</v>
      </c>
      <c r="B87" s="29" t="str">
        <f>'Para-responder'!B72</f>
        <v xml:space="preserve">¿Existen mecanismos o disposiciones internas para regular el proceso de visado de gastos? </v>
      </c>
      <c r="C87" s="21" t="str">
        <f>'Para-responder'!D72</f>
        <v>SI</v>
      </c>
      <c r="E87" s="3" t="str">
        <f t="shared" si="9"/>
        <v/>
      </c>
      <c r="F87" s="3" t="str">
        <f t="shared" si="10"/>
        <v/>
      </c>
      <c r="G87" s="3" t="str">
        <f t="shared" si="11"/>
        <v>SI</v>
      </c>
      <c r="K87" s="3" t="s">
        <v>473</v>
      </c>
    </row>
    <row r="88" spans="1:11" ht="25.5" x14ac:dyDescent="0.2">
      <c r="A88" s="12" t="str">
        <f>'Para-responder'!A73</f>
        <v>4.10</v>
      </c>
      <c r="B88" s="29" t="str">
        <f>'Para-responder'!B73</f>
        <v xml:space="preserve">¿Existe un funcionario responsable del visado de gastos, según lo establece el artículo 11 del Reglamento sobre Visado de Gastos?  </v>
      </c>
      <c r="C88" s="21" t="str">
        <f>'Para-responder'!D73</f>
        <v>SI</v>
      </c>
      <c r="E88" s="3" t="str">
        <f t="shared" si="9"/>
        <v/>
      </c>
      <c r="F88" s="3" t="str">
        <f t="shared" si="10"/>
        <v/>
      </c>
      <c r="G88" s="3" t="str">
        <f t="shared" si="11"/>
        <v>SI</v>
      </c>
      <c r="J88" s="25"/>
      <c r="K88" s="282" t="s">
        <v>473</v>
      </c>
    </row>
    <row r="89" spans="1:11" ht="25.5" x14ac:dyDescent="0.2">
      <c r="A89" s="12" t="str">
        <f>'Para-responder'!A74</f>
        <v>4.11</v>
      </c>
      <c r="B89" s="29" t="str">
        <f>'Para-responder'!B74</f>
        <v>¿Se formulan distintos escenarios presupuestarios para elaborar el anteproyecto del presupuesto inicial que se somete al Ministerio de Hacienda?</v>
      </c>
      <c r="C89" s="21" t="str">
        <f>'Para-responder'!D74</f>
        <v>SI</v>
      </c>
      <c r="E89" s="3" t="str">
        <f t="shared" si="9"/>
        <v/>
      </c>
      <c r="F89" s="3" t="str">
        <f t="shared" si="10"/>
        <v>SI</v>
      </c>
      <c r="G89" s="3" t="str">
        <f t="shared" si="11"/>
        <v/>
      </c>
      <c r="J89" s="3" t="s">
        <v>473</v>
      </c>
    </row>
    <row r="90" spans="1:11" ht="38.25" x14ac:dyDescent="0.2">
      <c r="A90" s="12" t="str">
        <f>'Para-responder'!A75</f>
        <v>4.12</v>
      </c>
      <c r="B90" s="29" t="str">
        <f>'Para-responder'!B75</f>
        <v>¿En la elaboración del anteproyecto de presupuesto se consideran las variables de  la programación macroeconómica y los límites presupuestarios para las propuestas de los diferentes rubros de gastos?</v>
      </c>
      <c r="C90" s="21" t="str">
        <f>'Para-responder'!D75</f>
        <v>SI</v>
      </c>
      <c r="E90" s="3" t="str">
        <f t="shared" si="9"/>
        <v/>
      </c>
      <c r="F90" s="3" t="str">
        <f t="shared" si="10"/>
        <v>SI</v>
      </c>
      <c r="G90" s="3" t="str">
        <f t="shared" si="11"/>
        <v/>
      </c>
      <c r="J90" s="3" t="s">
        <v>473</v>
      </c>
    </row>
    <row r="91" spans="1:11" x14ac:dyDescent="0.2">
      <c r="A91" s="12"/>
      <c r="B91" s="32"/>
      <c r="C91" s="21"/>
    </row>
    <row r="92" spans="1:11" x14ac:dyDescent="0.2">
      <c r="A92" s="12"/>
      <c r="B92" s="151" t="s">
        <v>474</v>
      </c>
      <c r="C92" s="152">
        <f>COUNTIF(C79:C90,"si")</f>
        <v>12</v>
      </c>
      <c r="E92" s="152">
        <f>COUNTIF(E79:E90,"si")</f>
        <v>4</v>
      </c>
      <c r="F92" s="152">
        <f>COUNTIF(F79:F90,"si")</f>
        <v>4</v>
      </c>
      <c r="G92" s="152">
        <f>COUNTIF(G79:G90,"si")</f>
        <v>4</v>
      </c>
    </row>
    <row r="93" spans="1:11" x14ac:dyDescent="0.2">
      <c r="A93" s="12"/>
      <c r="B93" s="151" t="s">
        <v>475</v>
      </c>
      <c r="C93" s="152">
        <f>COUNTIF(C79:C90,"No")</f>
        <v>0</v>
      </c>
      <c r="E93" s="152">
        <f>COUNTIF(E79:E90,"No")</f>
        <v>0</v>
      </c>
      <c r="F93" s="152">
        <f>COUNTIF(F79:F90,"No")</f>
        <v>0</v>
      </c>
      <c r="G93" s="152">
        <f>COUNTIF(G79:G90,"No")</f>
        <v>0</v>
      </c>
    </row>
    <row r="94" spans="1:11" x14ac:dyDescent="0.2">
      <c r="A94" s="12"/>
      <c r="B94" s="151" t="s">
        <v>476</v>
      </c>
      <c r="C94" s="152">
        <f>COUNTIF(C79:C90,"No APLICA")</f>
        <v>0</v>
      </c>
      <c r="E94" s="152">
        <f>COUNTIF(E79:E90,"No APLICA")</f>
        <v>0</v>
      </c>
      <c r="F94" s="152">
        <f>COUNTIF(F79:F90,"No APLICA")</f>
        <v>0</v>
      </c>
      <c r="G94" s="152">
        <f>COUNTIF(G79:G90,"No APLICA")</f>
        <v>0</v>
      </c>
    </row>
    <row r="95" spans="1:11" x14ac:dyDescent="0.2">
      <c r="A95" s="12"/>
      <c r="B95" s="151" t="s">
        <v>480</v>
      </c>
      <c r="C95" s="152">
        <f>IF((SUM(C92:C94)-C94)=0,0,(C92*100/(SUM(C92:C94)-C94)))</f>
        <v>100</v>
      </c>
      <c r="E95" s="152">
        <f>IF((SUM(E92:E94)-E94)=0,0,(E92*100/(SUM(E92:E94)-E94)))</f>
        <v>100</v>
      </c>
      <c r="F95" s="152">
        <f>IF((SUM(F92:F94)-F94)=0,0,(F92*100/(SUM(F92:F94)-F94)))</f>
        <v>100</v>
      </c>
      <c r="G95" s="152">
        <f>IF((SUM(G92:G94)-G94)=0,0,(G92*100/(SUM(G92:G94)-G94)))</f>
        <v>100</v>
      </c>
    </row>
    <row r="96" spans="1:11" x14ac:dyDescent="0.2">
      <c r="A96" s="7"/>
      <c r="B96" s="41"/>
      <c r="C96" s="13"/>
    </row>
    <row r="97" spans="1:11" x14ac:dyDescent="0.2">
      <c r="A97" s="309">
        <f>'Para-responder'!A77</f>
        <v>5</v>
      </c>
      <c r="B97" s="310" t="str">
        <f>'Para-responder'!B77</f>
        <v>TECNOLOGÍAS DE LAS INFORMACIÓN</v>
      </c>
      <c r="C97" s="13"/>
      <c r="E97" s="180" t="s">
        <v>467</v>
      </c>
      <c r="F97" s="180" t="s">
        <v>468</v>
      </c>
      <c r="G97" s="180" t="s">
        <v>469</v>
      </c>
      <c r="I97" s="180" t="s">
        <v>467</v>
      </c>
      <c r="J97" s="180" t="s">
        <v>468</v>
      </c>
      <c r="K97" s="180" t="s">
        <v>469</v>
      </c>
    </row>
    <row r="98" spans="1:11" ht="25.5" x14ac:dyDescent="0.2">
      <c r="A98" s="12" t="str">
        <f>'Para-responder'!A78</f>
        <v>5.1</v>
      </c>
      <c r="B98" s="29" t="str">
        <f>'Para-responder'!B78</f>
        <v>¿La institución ha establecido una estructura formal del departamento de TI, que contemple el establecimiento de los roles y las responsabilidades de sus funcionarios?</v>
      </c>
      <c r="C98" s="21" t="str">
        <f>'Para-responder'!D78</f>
        <v>SI</v>
      </c>
      <c r="E98" s="3" t="str">
        <f>IF(I98="X",$C98,"")</f>
        <v/>
      </c>
      <c r="F98" s="3" t="str">
        <f>IF(J98="X",$C98,"")</f>
        <v/>
      </c>
      <c r="G98" s="3" t="str">
        <f>IF(K98="X",$C98,"")</f>
        <v>SI</v>
      </c>
      <c r="K98" s="3" t="s">
        <v>473</v>
      </c>
    </row>
    <row r="99" spans="1:11" ht="38.25" x14ac:dyDescent="0.2">
      <c r="A99" s="12" t="str">
        <f>'Para-responder'!A79</f>
        <v>5.2</v>
      </c>
      <c r="B99" s="29" t="str">
        <f>'Para-responder'!B79</f>
        <v>¿Existen en la institución funcionarios formalmente designados para que, como parte de sus labores, asesoren y apoyen al jerarca en la toma de decisiones estratégicas en relación con el uso y el mantenimiento de tecnologías de información?</v>
      </c>
      <c r="C99" s="21" t="str">
        <f>'Para-responder'!D79</f>
        <v>SI</v>
      </c>
      <c r="E99" s="3" t="str">
        <f t="shared" ref="E99:E113" si="12">IF(I99="X",$C99,"")</f>
        <v>SI</v>
      </c>
      <c r="F99" s="3" t="str">
        <f t="shared" ref="F99:F113" si="13">IF(J99="X",$C99,"")</f>
        <v/>
      </c>
      <c r="G99" s="3" t="str">
        <f t="shared" ref="G99:G113" si="14">IF(K99="X",$C99,"")</f>
        <v/>
      </c>
      <c r="I99" s="3" t="s">
        <v>473</v>
      </c>
    </row>
    <row r="100" spans="1:11" ht="102" x14ac:dyDescent="0.2">
      <c r="A100" s="12" t="str">
        <f>'Para-responder'!A80</f>
        <v>5.3</v>
      </c>
      <c r="B100" s="29" t="str">
        <f>'Para-responder'!B80</f>
        <v>¿La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v>
      </c>
      <c r="C100" s="21" t="str">
        <f>'Para-responder'!D80</f>
        <v>NO</v>
      </c>
      <c r="E100" s="3" t="str">
        <f t="shared" si="12"/>
        <v>NO</v>
      </c>
      <c r="F100" s="3" t="str">
        <f t="shared" si="13"/>
        <v/>
      </c>
      <c r="G100" s="3" t="str">
        <f t="shared" si="14"/>
        <v/>
      </c>
      <c r="I100" s="3" t="s">
        <v>473</v>
      </c>
    </row>
    <row r="101" spans="1:11" ht="38.25" x14ac:dyDescent="0.2">
      <c r="A101" s="12" t="str">
        <f>'Para-responder'!A81</f>
        <v>5.4</v>
      </c>
      <c r="B101" s="29" t="str">
        <f>'Para-responder'!B81</f>
        <v>¿La institución cuenta con un modelo de arquitectura de la información que:
a. Sea conocido y utilizado por el nivel gerencial de la institución?
b. Caracterice los datos de la institución, aunque sea a nivel general?</v>
      </c>
      <c r="C101" s="21" t="str">
        <f>'Para-responder'!D81</f>
        <v>NO</v>
      </c>
      <c r="E101" s="3" t="str">
        <f t="shared" si="12"/>
        <v>NO</v>
      </c>
      <c r="F101" s="3" t="str">
        <f t="shared" si="13"/>
        <v/>
      </c>
      <c r="G101" s="3" t="str">
        <f t="shared" si="14"/>
        <v/>
      </c>
      <c r="I101" s="3" t="s">
        <v>473</v>
      </c>
    </row>
    <row r="102" spans="1:11" ht="42" customHeight="1" x14ac:dyDescent="0.2">
      <c r="A102" s="12" t="str">
        <f>'Para-responder'!A82</f>
        <v>5.5</v>
      </c>
      <c r="B102" s="29" t="str">
        <f>'Para-responder'!B82</f>
        <v>¿La institución cuenta con un modelo de plataforma tecnológica que defina los estándares, regulaciones y políticas para la adquisición, operación y administración de la capacidad tanto de hardware como de software de plataforma?</v>
      </c>
      <c r="C102" s="21" t="str">
        <f>'Para-responder'!D82</f>
        <v>SI</v>
      </c>
      <c r="E102" s="3" t="str">
        <f t="shared" si="12"/>
        <v>SI</v>
      </c>
      <c r="F102" s="3" t="str">
        <f t="shared" si="13"/>
        <v/>
      </c>
      <c r="G102" s="3" t="str">
        <f t="shared" si="14"/>
        <v/>
      </c>
      <c r="I102" s="3" t="s">
        <v>473</v>
      </c>
    </row>
    <row r="103" spans="1:11" ht="25.5" x14ac:dyDescent="0.2">
      <c r="A103" s="12" t="str">
        <f>'Para-responder'!A83</f>
        <v>5.6</v>
      </c>
      <c r="B103" s="29" t="str">
        <f>'Para-responder'!B83</f>
        <v>¿La institución cuenta con un modelo de aplicaciones (software) que defina los estándares para su desarrollo y/o adquisición?</v>
      </c>
      <c r="C103" s="21" t="str">
        <f>'Para-responder'!D83</f>
        <v>NO</v>
      </c>
      <c r="E103" s="3" t="str">
        <f t="shared" si="12"/>
        <v>NO</v>
      </c>
      <c r="F103" s="3" t="str">
        <f t="shared" si="13"/>
        <v/>
      </c>
      <c r="G103" s="3" t="str">
        <f t="shared" si="14"/>
        <v/>
      </c>
      <c r="I103" s="3" t="s">
        <v>473</v>
      </c>
    </row>
    <row r="104" spans="1:11" ht="25.5" x14ac:dyDescent="0.2">
      <c r="A104" s="12" t="str">
        <f>'Para-responder'!A84</f>
        <v>5.7</v>
      </c>
      <c r="B104" s="29" t="str">
        <f>'Para-responder'!B84</f>
        <v>¿La institución cuenta con un modelo de entrega de servicio de TI que defina los acuerdos de nivel de servicio con los usuarios?</v>
      </c>
      <c r="C104" s="21" t="str">
        <f>'Para-responder'!D84</f>
        <v>SI</v>
      </c>
      <c r="E104" s="3" t="str">
        <f t="shared" si="12"/>
        <v/>
      </c>
      <c r="F104" s="3" t="str">
        <f t="shared" si="13"/>
        <v>SI</v>
      </c>
      <c r="G104" s="3" t="str">
        <f t="shared" si="14"/>
        <v/>
      </c>
      <c r="J104" s="3" t="s">
        <v>473</v>
      </c>
    </row>
    <row r="105" spans="1:11" x14ac:dyDescent="0.2">
      <c r="A105" s="12" t="str">
        <f>'Para-responder'!A85</f>
        <v>5.8</v>
      </c>
      <c r="B105" s="29" t="str">
        <f>'Para-responder'!B85</f>
        <v>¿Se ha oficializado en la institución un marco de gestión para la calidad de la información?</v>
      </c>
      <c r="C105" s="21" t="str">
        <f>'Para-responder'!D85</f>
        <v>NO</v>
      </c>
      <c r="E105" s="3" t="str">
        <f t="shared" si="12"/>
        <v/>
      </c>
      <c r="F105" s="3" t="str">
        <f t="shared" si="13"/>
        <v>NO</v>
      </c>
      <c r="G105" s="3" t="str">
        <f t="shared" si="14"/>
        <v/>
      </c>
      <c r="J105" s="3" t="s">
        <v>473</v>
      </c>
    </row>
    <row r="106" spans="1:11" ht="76.5" x14ac:dyDescent="0.2">
      <c r="A106" s="12" t="str">
        <f>'Para-responder'!A86</f>
        <v>5.9</v>
      </c>
      <c r="B106" s="29" t="str">
        <f>'Para-responder'!B86</f>
        <v>¿La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v>
      </c>
      <c r="C106" s="21" t="str">
        <f>'Para-responder'!D86</f>
        <v>SI</v>
      </c>
      <c r="E106" s="3" t="str">
        <f t="shared" si="12"/>
        <v/>
      </c>
      <c r="F106" s="3" t="str">
        <f t="shared" si="13"/>
        <v>SI</v>
      </c>
      <c r="G106" s="3" t="str">
        <f t="shared" si="14"/>
        <v/>
      </c>
      <c r="J106" s="3" t="s">
        <v>473</v>
      </c>
    </row>
    <row r="107" spans="1:11" ht="102" x14ac:dyDescent="0.2">
      <c r="A107" s="12" t="str">
        <f>'Para-responder'!A87</f>
        <v>5.10</v>
      </c>
      <c r="B107" s="29" t="str">
        <f>'Para-responder'!B87</f>
        <v>¿La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v>
      </c>
      <c r="C107" s="21" t="str">
        <f>'Para-responder'!D87</f>
        <v>NO</v>
      </c>
      <c r="E107" s="3" t="str">
        <f t="shared" si="12"/>
        <v/>
      </c>
      <c r="F107" s="3" t="str">
        <f t="shared" si="13"/>
        <v/>
      </c>
      <c r="G107" s="3" t="str">
        <f t="shared" si="14"/>
        <v>NO</v>
      </c>
      <c r="K107" s="3" t="s">
        <v>473</v>
      </c>
    </row>
    <row r="108" spans="1:11" ht="25.5" x14ac:dyDescent="0.2">
      <c r="A108" s="12" t="str">
        <f>'Para-responder'!A88</f>
        <v>5.11</v>
      </c>
      <c r="B108" s="29" t="str">
        <f>'Para-responder'!B88</f>
        <v>¿La institución ha definido, oficializado y comunicado políticas y procedimientos de seguridad lógica?</v>
      </c>
      <c r="C108" s="21" t="str">
        <f>'Para-responder'!D88</f>
        <v>SI</v>
      </c>
      <c r="E108" s="3" t="str">
        <f t="shared" si="12"/>
        <v/>
      </c>
      <c r="F108" s="3" t="str">
        <f t="shared" si="13"/>
        <v/>
      </c>
      <c r="G108" s="3" t="str">
        <f t="shared" si="14"/>
        <v>SI</v>
      </c>
      <c r="K108" s="3" t="s">
        <v>473</v>
      </c>
    </row>
    <row r="109" spans="1:11" ht="38.25" x14ac:dyDescent="0.2">
      <c r="A109" s="12" t="str">
        <f>'Para-responder'!A89</f>
        <v>5.12</v>
      </c>
      <c r="B109" s="29" t="str">
        <f>'Para-responder'!B89</f>
        <v>¿Se han definido e implementado procedimientos para otorgar, limitar y revocar el acceso físico al centro de cómputo y a otras instalaciones que mantienen equipos e información sensibles?</v>
      </c>
      <c r="C109" s="21" t="str">
        <f>'Para-responder'!D89</f>
        <v>SI</v>
      </c>
      <c r="E109" s="3" t="str">
        <f t="shared" si="12"/>
        <v/>
      </c>
      <c r="F109" s="3" t="str">
        <f t="shared" si="13"/>
        <v/>
      </c>
      <c r="G109" s="3" t="str">
        <f t="shared" si="14"/>
        <v>SI</v>
      </c>
      <c r="K109" s="3" t="s">
        <v>473</v>
      </c>
    </row>
    <row r="110" spans="1:11" ht="38.25" x14ac:dyDescent="0.2">
      <c r="A110" s="12" t="str">
        <f>'Para-responder'!A90</f>
        <v>5.13</v>
      </c>
      <c r="B110" s="29" t="str">
        <f>'Para-responder'!B90</f>
        <v>¿Se aplican medidas de prevención, detección y corrección para proteger los sistemas contra software malicioso (virus, gusanos, spyware, correo basura, software fraudulento, etc.)?</v>
      </c>
      <c r="C110" s="21" t="str">
        <f>'Para-responder'!D90</f>
        <v>SI</v>
      </c>
      <c r="E110" s="3" t="str">
        <f t="shared" si="12"/>
        <v>SI</v>
      </c>
      <c r="F110" s="3" t="str">
        <f t="shared" si="13"/>
        <v/>
      </c>
      <c r="G110" s="3" t="str">
        <f t="shared" si="14"/>
        <v/>
      </c>
      <c r="I110" s="3" t="s">
        <v>473</v>
      </c>
    </row>
    <row r="111" spans="1:11" ht="51" x14ac:dyDescent="0.2">
      <c r="A111" s="12" t="str">
        <f>'Para-responder'!A91</f>
        <v>5.14</v>
      </c>
      <c r="B111" s="29" t="str">
        <f>'Para-responder'!B91</f>
        <v>¿Se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v>
      </c>
      <c r="C111" s="21" t="str">
        <f>'Para-responder'!D91</f>
        <v>SI</v>
      </c>
      <c r="E111" s="3" t="str">
        <f t="shared" si="12"/>
        <v/>
      </c>
      <c r="F111" s="3" t="str">
        <f t="shared" si="13"/>
        <v/>
      </c>
      <c r="G111" s="3" t="str">
        <f t="shared" si="14"/>
        <v>SI</v>
      </c>
      <c r="K111" s="3" t="s">
        <v>473</v>
      </c>
    </row>
    <row r="112" spans="1:11" ht="25.5" x14ac:dyDescent="0.2">
      <c r="A112" s="12" t="str">
        <f>'Para-responder'!A92</f>
        <v>5.15</v>
      </c>
      <c r="B112" s="29" t="str">
        <f>'Para-responder'!B92</f>
        <v>¿Existe un plan formal que asegure la continuidad de los servicios de tecnologías de información en la organización?</v>
      </c>
      <c r="C112" s="21" t="str">
        <f>'Para-responder'!D92</f>
        <v>SI</v>
      </c>
      <c r="E112" s="3" t="str">
        <f t="shared" si="12"/>
        <v>SI</v>
      </c>
      <c r="F112" s="3" t="str">
        <f t="shared" si="13"/>
        <v/>
      </c>
      <c r="G112" s="3" t="str">
        <f t="shared" si="14"/>
        <v/>
      </c>
      <c r="I112" s="3" t="s">
        <v>473</v>
      </c>
    </row>
    <row r="113" spans="1:11" x14ac:dyDescent="0.2">
      <c r="A113" s="12" t="str">
        <f>'Para-responder'!A93</f>
        <v>5.16</v>
      </c>
      <c r="B113" s="29" t="str">
        <f>'Para-responder'!B93</f>
        <v>¿Las políticas de TI se comunican a todos los usuarios internos y externos relevantes?</v>
      </c>
      <c r="C113" s="21" t="str">
        <f>'Para-responder'!D93</f>
        <v>SI</v>
      </c>
      <c r="E113" s="3" t="str">
        <f t="shared" si="12"/>
        <v/>
      </c>
      <c r="F113" s="3" t="str">
        <f t="shared" si="13"/>
        <v>SI</v>
      </c>
      <c r="G113" s="3" t="str">
        <f t="shared" si="14"/>
        <v/>
      </c>
      <c r="J113" s="3" t="s">
        <v>473</v>
      </c>
    </row>
    <row r="114" spans="1:11" x14ac:dyDescent="0.2">
      <c r="A114" s="7"/>
      <c r="B114" s="24"/>
      <c r="C114" s="13"/>
    </row>
    <row r="115" spans="1:11" x14ac:dyDescent="0.2">
      <c r="A115" s="7"/>
      <c r="B115" s="151" t="s">
        <v>474</v>
      </c>
      <c r="C115" s="152">
        <f>COUNTIF(C98:C113,"si")</f>
        <v>11</v>
      </c>
      <c r="E115" s="152">
        <f>COUNTIF(E98:E113,"si")</f>
        <v>4</v>
      </c>
      <c r="F115" s="152">
        <f>COUNTIF(F98:F113,"si")</f>
        <v>3</v>
      </c>
      <c r="G115" s="152">
        <f>COUNTIF(G98:G113,"si")</f>
        <v>4</v>
      </c>
    </row>
    <row r="116" spans="1:11" x14ac:dyDescent="0.2">
      <c r="A116" s="7"/>
      <c r="B116" s="151" t="s">
        <v>475</v>
      </c>
      <c r="C116" s="152">
        <f>COUNTIF(C98:C113,"No")</f>
        <v>5</v>
      </c>
      <c r="E116" s="152">
        <f>COUNTIF(E98:E113,"No")</f>
        <v>3</v>
      </c>
      <c r="F116" s="152">
        <f>COUNTIF(F98:F113,"No")</f>
        <v>1</v>
      </c>
      <c r="G116" s="152">
        <f>COUNTIF(G98:G113,"No")</f>
        <v>1</v>
      </c>
    </row>
    <row r="117" spans="1:11" x14ac:dyDescent="0.2">
      <c r="A117" s="7"/>
      <c r="B117" s="151" t="s">
        <v>476</v>
      </c>
      <c r="C117" s="152">
        <f>COUNTIF(C98:C113,"No APLICA")</f>
        <v>0</v>
      </c>
      <c r="E117" s="152">
        <f>COUNTIF(E98:E113,"No APLICA")</f>
        <v>0</v>
      </c>
      <c r="F117" s="152">
        <f>COUNTIF(F98:F113,"No APLICA")</f>
        <v>0</v>
      </c>
      <c r="G117" s="152">
        <f>COUNTIF(G98:G113,"No APLICA")</f>
        <v>0</v>
      </c>
    </row>
    <row r="118" spans="1:11" x14ac:dyDescent="0.2">
      <c r="A118" s="7"/>
      <c r="B118" s="151" t="s">
        <v>481</v>
      </c>
      <c r="C118" s="152">
        <f>IF((SUM(C115:C117)-C117)=0,0,(C115*100/(SUM(C115:C117)-C117)))</f>
        <v>68.75</v>
      </c>
      <c r="E118" s="152">
        <f>IF((SUM(E115:E117)-E117)=0,0,(E115*100/(SUM(E115:E117)-E117)))</f>
        <v>57.142857142857146</v>
      </c>
      <c r="F118" s="152">
        <f>IF((SUM(F115:F117)-F117)=0,0,(F115*100/(SUM(F115:F117)-F117)))</f>
        <v>75</v>
      </c>
      <c r="G118" s="152">
        <f>IF((SUM(G115:G117)-G117)=0,0,(G115*100/(SUM(G115:G117)-G117)))</f>
        <v>80</v>
      </c>
    </row>
    <row r="119" spans="1:11" x14ac:dyDescent="0.2">
      <c r="A119" s="7"/>
      <c r="B119" s="24"/>
      <c r="C119" s="13"/>
    </row>
    <row r="120" spans="1:11" x14ac:dyDescent="0.2">
      <c r="A120" s="309">
        <f>'Para-responder'!A95</f>
        <v>6</v>
      </c>
      <c r="B120" s="310" t="str">
        <f>'Para-responder'!B95</f>
        <v>SERVICIO AL USUARIO</v>
      </c>
      <c r="C120" s="13"/>
      <c r="E120" s="180" t="s">
        <v>467</v>
      </c>
      <c r="F120" s="180" t="s">
        <v>468</v>
      </c>
      <c r="G120" s="180" t="s">
        <v>469</v>
      </c>
      <c r="I120" s="180" t="s">
        <v>467</v>
      </c>
      <c r="J120" s="180" t="s">
        <v>468</v>
      </c>
      <c r="K120" s="180" t="s">
        <v>469</v>
      </c>
    </row>
    <row r="121" spans="1:11" ht="76.5" x14ac:dyDescent="0.2">
      <c r="A121" s="12" t="str">
        <f>'Para-responder'!A96</f>
        <v>6.1</v>
      </c>
      <c r="B121" s="35" t="str">
        <f>'Para-responder'!B96</f>
        <v>¿La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v>
      </c>
      <c r="C121" s="21" t="str">
        <f>'Para-responder'!D96</f>
        <v>NO</v>
      </c>
      <c r="E121" s="3" t="str">
        <f>IF(I121="X",$C121,"")</f>
        <v>NO</v>
      </c>
      <c r="F121" s="3" t="str">
        <f>IF(J121="X",$C121,"")</f>
        <v/>
      </c>
      <c r="G121" s="3" t="str">
        <f>IF(K121="X",$C121,"")</f>
        <v/>
      </c>
      <c r="I121" s="3" t="s">
        <v>473</v>
      </c>
    </row>
    <row r="122" spans="1:11" ht="38.25" x14ac:dyDescent="0.2">
      <c r="A122" s="12" t="str">
        <f>'Para-responder'!A97</f>
        <v>6.2</v>
      </c>
      <c r="B122" s="35" t="str">
        <f>'Para-responder'!B97</f>
        <v>¿La página de Internet de la institución contiene formularios y vínculos para realizar algún trámite en línea o para iniciarlo en el sitio y facilitar su posterior conclusión en las oficinas de la entidad?</v>
      </c>
      <c r="C122" s="21" t="str">
        <f>'Para-responder'!D97</f>
        <v>NO</v>
      </c>
      <c r="E122" s="3" t="str">
        <f t="shared" ref="E122:E132" si="15">IF(I122="X",$C122,"")</f>
        <v>NO</v>
      </c>
      <c r="F122" s="3" t="str">
        <f t="shared" ref="F122:F132" si="16">IF(J122="X",$C122,"")</f>
        <v/>
      </c>
      <c r="G122" s="3" t="str">
        <f t="shared" ref="G122:G132" si="17">IF(K122="X",$C122,"")</f>
        <v/>
      </c>
      <c r="I122" s="3" t="s">
        <v>473</v>
      </c>
    </row>
    <row r="123" spans="1:11" ht="38.25" x14ac:dyDescent="0.2">
      <c r="A123" s="12" t="str">
        <f>'Para-responder'!A98</f>
        <v>6.3</v>
      </c>
      <c r="B123" s="35" t="str">
        <f>'Para-responder'!B98</f>
        <v>¿La institución ha implementado mecanismos que le posibiliten la aceptación de documentos digitales mediante el uso de firma digital para la gestión de trámites de los usuarios?</v>
      </c>
      <c r="C123" s="21" t="str">
        <f>'Para-responder'!D98</f>
        <v>SI</v>
      </c>
      <c r="E123" s="3" t="str">
        <f t="shared" si="15"/>
        <v>SI</v>
      </c>
      <c r="F123" s="3" t="str">
        <f t="shared" si="16"/>
        <v/>
      </c>
      <c r="G123" s="3" t="str">
        <f t="shared" si="17"/>
        <v/>
      </c>
      <c r="I123" s="3" t="s">
        <v>473</v>
      </c>
    </row>
    <row r="124" spans="1:11" ht="25.5" x14ac:dyDescent="0.2">
      <c r="A124" s="12" t="str">
        <f>'Para-responder'!A99</f>
        <v>6.4</v>
      </c>
      <c r="B124" s="35" t="str">
        <f>'Para-responder'!B99</f>
        <v>¿Se cumplen los plazos máximos establecidos para el trámite de los asuntos o la prestación de servicios, al menos en el 95% de los casos?</v>
      </c>
      <c r="C124" s="21" t="str">
        <f>'Para-responder'!D99</f>
        <v>NO</v>
      </c>
      <c r="E124" s="3" t="str">
        <f t="shared" si="15"/>
        <v>NO</v>
      </c>
      <c r="F124" s="3" t="str">
        <f t="shared" si="16"/>
        <v/>
      </c>
      <c r="G124" s="3" t="str">
        <f t="shared" si="17"/>
        <v/>
      </c>
      <c r="I124" s="3" t="s">
        <v>473</v>
      </c>
    </row>
    <row r="125" spans="1:11" ht="51" x14ac:dyDescent="0.2">
      <c r="A125" s="12" t="str">
        <f>'Para-responder'!A100</f>
        <v>6.5</v>
      </c>
      <c r="B125" s="35" t="str">
        <f>'Para-responder'!B100</f>
        <v>¿La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v>
      </c>
      <c r="C125" s="21" t="str">
        <f>'Para-responder'!D100</f>
        <v>SI</v>
      </c>
      <c r="E125" s="3" t="str">
        <f t="shared" si="15"/>
        <v/>
      </c>
      <c r="F125" s="3" t="str">
        <f t="shared" si="16"/>
        <v>SI</v>
      </c>
      <c r="G125" s="3" t="str">
        <f t="shared" si="17"/>
        <v/>
      </c>
      <c r="J125" s="3" t="s">
        <v>473</v>
      </c>
    </row>
    <row r="126" spans="1:11" ht="89.25" x14ac:dyDescent="0.2">
      <c r="A126" s="12" t="str">
        <f>'Para-responder'!A101</f>
        <v>6.6</v>
      </c>
      <c r="B126" s="35" t="str">
        <f>'Para-responder'!B101</f>
        <v>¿La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v>
      </c>
      <c r="C126" s="21" t="str">
        <f>'Para-responder'!D101</f>
        <v>SI</v>
      </c>
      <c r="E126" s="3" t="str">
        <f t="shared" si="15"/>
        <v>SI</v>
      </c>
      <c r="F126" s="3" t="str">
        <f t="shared" si="16"/>
        <v/>
      </c>
      <c r="G126" s="3" t="str">
        <f t="shared" si="17"/>
        <v/>
      </c>
      <c r="I126" s="3" t="s">
        <v>473</v>
      </c>
    </row>
    <row r="127" spans="1:11" ht="51" x14ac:dyDescent="0.2">
      <c r="A127" s="12" t="str">
        <f>'Para-responder'!A102</f>
        <v>6.7</v>
      </c>
      <c r="B127" s="35" t="str">
        <f>'Para-responder'!B102</f>
        <v>¿Se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v>
      </c>
      <c r="C127" s="21" t="str">
        <f>'Para-responder'!D102</f>
        <v>NO</v>
      </c>
      <c r="E127" s="3" t="str">
        <f t="shared" si="15"/>
        <v/>
      </c>
      <c r="F127" s="3" t="str">
        <f t="shared" si="16"/>
        <v>NO</v>
      </c>
      <c r="G127" s="3" t="str">
        <f t="shared" si="17"/>
        <v/>
      </c>
      <c r="J127" s="3" t="s">
        <v>473</v>
      </c>
    </row>
    <row r="128" spans="1:11" ht="25.5" x14ac:dyDescent="0.2">
      <c r="A128" s="12" t="str">
        <f>'Para-responder'!A103</f>
        <v>6.8</v>
      </c>
      <c r="B128" s="35" t="str">
        <f>'Para-responder'!B103</f>
        <v>¿Se desarrollan planes de mejora con base en los resultados de las evaluaciones de satisfacción de los usuarios?</v>
      </c>
      <c r="C128" s="21" t="str">
        <f>'Para-responder'!D103</f>
        <v>NO</v>
      </c>
      <c r="E128" s="3" t="str">
        <f t="shared" si="15"/>
        <v>NO</v>
      </c>
      <c r="F128" s="3" t="str">
        <f t="shared" si="16"/>
        <v/>
      </c>
      <c r="G128" s="3" t="str">
        <f t="shared" si="17"/>
        <v/>
      </c>
      <c r="I128" s="3" t="s">
        <v>473</v>
      </c>
    </row>
    <row r="129" spans="1:11" ht="76.5" x14ac:dyDescent="0.2">
      <c r="A129" s="12" t="str">
        <f>'Para-responder'!A104</f>
        <v>6.9</v>
      </c>
      <c r="B129" s="35" t="str">
        <f>'Para-responder'!B104</f>
        <v>¿La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v>
      </c>
      <c r="C129" s="21" t="str">
        <f>'Para-responder'!D104</f>
        <v>SI</v>
      </c>
      <c r="E129" s="3" t="str">
        <f t="shared" si="15"/>
        <v/>
      </c>
      <c r="F129" s="3" t="str">
        <f t="shared" si="16"/>
        <v>SI</v>
      </c>
      <c r="G129" s="3" t="str">
        <f t="shared" si="17"/>
        <v/>
      </c>
      <c r="J129" s="3" t="s">
        <v>473</v>
      </c>
    </row>
    <row r="130" spans="1:11" ht="63.75" x14ac:dyDescent="0.2">
      <c r="A130" s="12" t="str">
        <f>'Para-responder'!A105</f>
        <v>6.10</v>
      </c>
      <c r="B130" s="35" t="str">
        <f>'Para-responder'!B105</f>
        <v>¿La institución ha definido y divulgado los criterios de admisibilidad de las denuncias que se le presenten, incluyendo lo siguiente?:
a. Explicación de cómo plantear una denuncia
b. Requisitos
c. Información adicional</v>
      </c>
      <c r="C130" s="21" t="str">
        <f>'Para-responder'!D105</f>
        <v>SI</v>
      </c>
      <c r="E130" s="3" t="str">
        <f t="shared" si="15"/>
        <v/>
      </c>
      <c r="F130" s="3" t="str">
        <f t="shared" si="16"/>
        <v/>
      </c>
      <c r="G130" s="3" t="str">
        <f t="shared" si="17"/>
        <v>SI</v>
      </c>
      <c r="K130" s="3" t="s">
        <v>473</v>
      </c>
    </row>
    <row r="131" spans="1:11" ht="76.5" x14ac:dyDescent="0.2">
      <c r="A131" s="12" t="str">
        <f>'Para-responder'!A106</f>
        <v>6.11</v>
      </c>
      <c r="B131" s="35" t="str">
        <f>'Para-responder'!B106</f>
        <v>¿Se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v>
      </c>
      <c r="C131" s="21" t="str">
        <f>'Para-responder'!D106</f>
        <v>SI</v>
      </c>
      <c r="E131" s="3" t="str">
        <f t="shared" si="15"/>
        <v/>
      </c>
      <c r="F131" s="3" t="str">
        <f t="shared" si="16"/>
        <v/>
      </c>
      <c r="G131" s="3" t="str">
        <f t="shared" si="17"/>
        <v>SI</v>
      </c>
      <c r="K131" s="3" t="s">
        <v>473</v>
      </c>
    </row>
    <row r="132" spans="1:11" ht="89.25" x14ac:dyDescent="0.2">
      <c r="A132" s="12" t="str">
        <f>'Para-responder'!A107</f>
        <v>6.12</v>
      </c>
      <c r="B132" s="35" t="str">
        <f>'Para-responder'!B107</f>
        <v>¿Las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v>
      </c>
      <c r="C132" s="21" t="str">
        <f>'Para-responder'!D107</f>
        <v>SI</v>
      </c>
      <c r="E132" s="3" t="str">
        <f t="shared" si="15"/>
        <v/>
      </c>
      <c r="F132" s="3" t="str">
        <f t="shared" si="16"/>
        <v/>
      </c>
      <c r="G132" s="3" t="str">
        <f t="shared" si="17"/>
        <v>SI</v>
      </c>
      <c r="K132" s="3" t="s">
        <v>473</v>
      </c>
    </row>
    <row r="133" spans="1:11" ht="178.5" x14ac:dyDescent="0.2">
      <c r="A133" s="12" t="str">
        <f>'Para-responder'!A108</f>
        <v>6.13</v>
      </c>
      <c r="B133" s="35" t="str">
        <f>'Para-responder'!B108</f>
        <v>¿La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v>
      </c>
      <c r="C133" s="21" t="str">
        <f>'Para-responder'!D108</f>
        <v>SI</v>
      </c>
      <c r="E133" s="3" t="str">
        <f>IF(I133="X",$C133,"")</f>
        <v/>
      </c>
      <c r="F133" s="3" t="str">
        <f>IF(J133="X",$C133,"")</f>
        <v>SI</v>
      </c>
      <c r="G133" s="3" t="str">
        <f>IF(K133="X",$C133,"")</f>
        <v/>
      </c>
      <c r="J133" s="3" t="s">
        <v>473</v>
      </c>
    </row>
    <row r="134" spans="1:11" x14ac:dyDescent="0.2">
      <c r="A134" s="12"/>
      <c r="B134" s="32"/>
      <c r="C134" s="21"/>
    </row>
    <row r="135" spans="1:11" x14ac:dyDescent="0.2">
      <c r="A135" s="12"/>
      <c r="B135" s="151" t="s">
        <v>474</v>
      </c>
      <c r="C135" s="152">
        <f>COUNTIF(C121:C133,"si")</f>
        <v>8</v>
      </c>
      <c r="E135" s="152">
        <f>COUNTIF(E121:E133,"si")</f>
        <v>2</v>
      </c>
      <c r="F135" s="152">
        <f>COUNTIF(F121:F133,"si")</f>
        <v>3</v>
      </c>
      <c r="G135" s="152">
        <f>COUNTIF(G121:G133,"si")</f>
        <v>3</v>
      </c>
    </row>
    <row r="136" spans="1:11" x14ac:dyDescent="0.2">
      <c r="A136" s="12"/>
      <c r="B136" s="151" t="s">
        <v>475</v>
      </c>
      <c r="C136" s="152">
        <f>COUNTIF(C121:C133,"No")</f>
        <v>5</v>
      </c>
      <c r="E136" s="152">
        <f>COUNTIF(E121:E133,"No")</f>
        <v>4</v>
      </c>
      <c r="F136" s="152">
        <f>COUNTIF(F121:F133,"No")</f>
        <v>1</v>
      </c>
      <c r="G136" s="152">
        <f>COUNTIF(G121:G133,"No")</f>
        <v>0</v>
      </c>
    </row>
    <row r="137" spans="1:11" x14ac:dyDescent="0.2">
      <c r="A137" s="12"/>
      <c r="B137" s="151" t="s">
        <v>476</v>
      </c>
      <c r="C137" s="152">
        <f>COUNTIF(C121:C133,"No APLICA")</f>
        <v>0</v>
      </c>
      <c r="E137" s="152">
        <f>COUNTIF(E121:E133,"No APLICA")</f>
        <v>0</v>
      </c>
      <c r="F137" s="152">
        <f>COUNTIF(F121:F133,"No APLICA")</f>
        <v>0</v>
      </c>
      <c r="G137" s="152">
        <f>COUNTIF(G121:G133,"No APLICA")</f>
        <v>0</v>
      </c>
    </row>
    <row r="138" spans="1:11" x14ac:dyDescent="0.2">
      <c r="A138" s="12"/>
      <c r="B138" s="151" t="s">
        <v>482</v>
      </c>
      <c r="C138" s="152">
        <f>IF((SUM(C135:C137)-C137)=0,0,(C135*100/(SUM(C135:C137)-C137)))</f>
        <v>61.53846153846154</v>
      </c>
      <c r="E138" s="152">
        <f>IF((SUM(E135:E137)-E137)=0,0,(E135*100/(SUM(E135:E137)-E137)))</f>
        <v>33.333333333333336</v>
      </c>
      <c r="F138" s="152">
        <f>IF((SUM(F135:F137)-F137)=0,0,(F135*100/(SUM(F135:F137)-F137)))</f>
        <v>75</v>
      </c>
      <c r="G138" s="152">
        <f>IF((SUM(G135:G137)-G137)=0,0,(G135*100/(SUM(G135:G137)-G137)))</f>
        <v>100</v>
      </c>
    </row>
    <row r="139" spans="1:11" x14ac:dyDescent="0.2">
      <c r="A139" s="12"/>
      <c r="B139" s="24"/>
      <c r="C139" s="13"/>
    </row>
    <row r="140" spans="1:11" x14ac:dyDescent="0.2">
      <c r="A140" s="309">
        <f>'Para-responder'!A110</f>
        <v>7</v>
      </c>
      <c r="B140" s="310" t="str">
        <f>'Para-responder'!B110</f>
        <v>RECURSOS HUMANOS</v>
      </c>
      <c r="C140" s="13"/>
      <c r="E140" s="180" t="s">
        <v>467</v>
      </c>
      <c r="F140" s="180" t="s">
        <v>468</v>
      </c>
      <c r="G140" s="180" t="s">
        <v>469</v>
      </c>
      <c r="I140" s="180" t="s">
        <v>467</v>
      </c>
      <c r="J140" s="180" t="s">
        <v>468</v>
      </c>
      <c r="K140" s="180" t="s">
        <v>469</v>
      </c>
    </row>
    <row r="141" spans="1:11" x14ac:dyDescent="0.2">
      <c r="A141" s="12" t="str">
        <f>'Para-responder'!A111</f>
        <v>7.1</v>
      </c>
      <c r="B141" s="45" t="str">
        <f>'Para-responder'!B111</f>
        <v>¿Existe en la entidad un programa de inducción para los nuevos empleados?</v>
      </c>
      <c r="C141" s="21" t="str">
        <f>'Para-responder'!D111</f>
        <v>SI</v>
      </c>
      <c r="E141" s="3" t="str">
        <f>IF(I141="X",$C141,"")</f>
        <v>SI</v>
      </c>
      <c r="F141" s="3" t="str">
        <f>IF(J141="X",$C141,"")</f>
        <v/>
      </c>
      <c r="G141" s="3" t="str">
        <f>IF(K141="X",$C141,"")</f>
        <v/>
      </c>
      <c r="I141" s="282" t="s">
        <v>473</v>
      </c>
      <c r="J141" s="25"/>
    </row>
    <row r="142" spans="1:11" x14ac:dyDescent="0.2">
      <c r="A142" s="12" t="str">
        <f>'Para-responder'!A112</f>
        <v>7.2</v>
      </c>
      <c r="B142" s="45" t="str">
        <f>'Para-responder'!B112</f>
        <v>¿Se formula y ejecuta un programa anual de capacitación y desarrollo del personal?</v>
      </c>
      <c r="C142" s="21" t="str">
        <f>'Para-responder'!D112</f>
        <v>SI</v>
      </c>
      <c r="E142" s="3" t="str">
        <f t="shared" ref="E142:E153" si="18">IF(I142="X",$C142,"")</f>
        <v>SI</v>
      </c>
      <c r="F142" s="3" t="str">
        <f t="shared" ref="F142:F153" si="19">IF(J142="X",$C142,"")</f>
        <v/>
      </c>
      <c r="G142" s="3" t="str">
        <f t="shared" ref="G142:G153" si="20">IF(K142="X",$C142,"")</f>
        <v/>
      </c>
      <c r="I142" s="282" t="s">
        <v>473</v>
      </c>
      <c r="J142" s="25"/>
    </row>
    <row r="143" spans="1:11" ht="25.5" x14ac:dyDescent="0.2">
      <c r="A143" s="12" t="str">
        <f>'Para-responder'!A113</f>
        <v>7.3</v>
      </c>
      <c r="B143" s="45" t="str">
        <f>'Para-responder'!B113</f>
        <v>¿Se tienen claramente definidos los procedimientos para la medición del desempeño de los funcionarios?</v>
      </c>
      <c r="C143" s="21" t="str">
        <f>'Para-responder'!D113</f>
        <v>SI</v>
      </c>
      <c r="E143" s="3" t="str">
        <f t="shared" si="18"/>
        <v/>
      </c>
      <c r="F143" s="3" t="str">
        <f t="shared" si="19"/>
        <v>SI</v>
      </c>
      <c r="G143" s="3" t="str">
        <f t="shared" si="20"/>
        <v/>
      </c>
      <c r="J143" s="282" t="s">
        <v>473</v>
      </c>
      <c r="K143" s="25"/>
    </row>
    <row r="144" spans="1:11" ht="25.5" x14ac:dyDescent="0.2">
      <c r="A144" s="12" t="str">
        <f>'Para-responder'!A114</f>
        <v>7.4</v>
      </c>
      <c r="B144" s="45" t="str">
        <f>'Para-responder'!B114</f>
        <v>¿Se evaluó, en el periodo al que se refiere el IGI, el desempeño de por lo menos al 95% de los funcionarios?</v>
      </c>
      <c r="C144" s="21" t="str">
        <f>'Para-responder'!D114</f>
        <v>SI</v>
      </c>
      <c r="E144" s="3" t="str">
        <f t="shared" si="18"/>
        <v>SI</v>
      </c>
      <c r="F144" s="3" t="str">
        <f t="shared" si="19"/>
        <v/>
      </c>
      <c r="G144" s="3" t="str">
        <f t="shared" si="20"/>
        <v/>
      </c>
      <c r="I144" s="3" t="s">
        <v>473</v>
      </c>
    </row>
    <row r="145" spans="1:11" ht="25.5" x14ac:dyDescent="0.2">
      <c r="A145" s="12" t="str">
        <f>'Para-responder'!A115</f>
        <v>7.5</v>
      </c>
      <c r="B145" s="45" t="str">
        <f>'Para-responder'!B115</f>
        <v>¿La institución cuenta con medidas para fortalecer el desempeño de los funcionarios, con base en los resultados de la evaluación respectiva?</v>
      </c>
      <c r="C145" s="21" t="str">
        <f>'Para-responder'!D115</f>
        <v>SI</v>
      </c>
      <c r="E145" s="3" t="str">
        <f t="shared" si="18"/>
        <v>SI</v>
      </c>
      <c r="F145" s="3" t="str">
        <f t="shared" si="19"/>
        <v/>
      </c>
      <c r="G145" s="3" t="str">
        <f t="shared" si="20"/>
        <v/>
      </c>
      <c r="I145" s="3" t="s">
        <v>473</v>
      </c>
    </row>
    <row r="146" spans="1:11" ht="25.5" x14ac:dyDescent="0.2">
      <c r="A146" s="12" t="str">
        <f>'Para-responder'!A116</f>
        <v>7.6</v>
      </c>
      <c r="B146" s="45" t="str">
        <f>'Para-responder'!B116</f>
        <v>¿El 100% de los empleados determinados por la unidad de recursos humanos presentó la declaración jurada de bienes en el plazo establecido por la ley?</v>
      </c>
      <c r="C146" s="21" t="str">
        <f>'Para-responder'!D116</f>
        <v>SI</v>
      </c>
      <c r="E146" s="3" t="str">
        <f t="shared" si="18"/>
        <v/>
      </c>
      <c r="F146" s="3" t="str">
        <f t="shared" si="19"/>
        <v/>
      </c>
      <c r="G146" s="3" t="str">
        <f t="shared" si="20"/>
        <v>SI</v>
      </c>
      <c r="J146" s="25"/>
      <c r="K146" s="282" t="s">
        <v>473</v>
      </c>
    </row>
    <row r="147" spans="1:11" ht="25.5" x14ac:dyDescent="0.2">
      <c r="A147" s="12" t="str">
        <f>'Para-responder'!A117</f>
        <v>7.7</v>
      </c>
      <c r="B147" s="45" t="str">
        <f>'Para-responder'!B117</f>
        <v>¿La entidad aplica algún instrumento para medir el clima organizacional al menos una vez al año?</v>
      </c>
      <c r="C147" s="21" t="str">
        <f>'Para-responder'!D117</f>
        <v>SI</v>
      </c>
      <c r="E147" s="3" t="str">
        <f t="shared" si="18"/>
        <v/>
      </c>
      <c r="F147" s="3" t="str">
        <f t="shared" si="19"/>
        <v/>
      </c>
      <c r="G147" s="3" t="str">
        <f t="shared" si="20"/>
        <v>SI</v>
      </c>
      <c r="I147" s="25"/>
      <c r="K147" s="282" t="s">
        <v>473</v>
      </c>
    </row>
    <row r="148" spans="1:11" ht="25.5" x14ac:dyDescent="0.2">
      <c r="A148" s="12" t="str">
        <f>'Para-responder'!A118</f>
        <v>7.8</v>
      </c>
      <c r="B148" s="45" t="str">
        <f>'Para-responder'!B118</f>
        <v>¿Se definen y ejecutan planes de mejora con base en los resultados de las mediciones del clima organizacional?</v>
      </c>
      <c r="C148" s="21" t="str">
        <f>'Para-responder'!D118</f>
        <v>SI</v>
      </c>
      <c r="E148" s="3" t="str">
        <f t="shared" si="18"/>
        <v/>
      </c>
      <c r="F148" s="3" t="str">
        <f t="shared" si="19"/>
        <v/>
      </c>
      <c r="G148" s="3" t="str">
        <f t="shared" si="20"/>
        <v>SI</v>
      </c>
      <c r="I148" s="25"/>
      <c r="K148" s="282" t="s">
        <v>473</v>
      </c>
    </row>
    <row r="149" spans="1:11" ht="76.5" x14ac:dyDescent="0.2">
      <c r="A149" s="12" t="str">
        <f>'Para-responder'!A119</f>
        <v>7.9</v>
      </c>
      <c r="B149" s="45" t="str">
        <f>'Para-responder'!B119</f>
        <v>¿La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v>
      </c>
      <c r="C149" s="21" t="str">
        <f>'Para-responder'!D119</f>
        <v>SI</v>
      </c>
      <c r="E149" s="3" t="str">
        <f t="shared" si="18"/>
        <v/>
      </c>
      <c r="F149" s="3" t="str">
        <f t="shared" si="19"/>
        <v>SI</v>
      </c>
      <c r="G149" s="3" t="str">
        <f t="shared" si="20"/>
        <v/>
      </c>
      <c r="J149" s="282" t="s">
        <v>473</v>
      </c>
      <c r="K149" s="25"/>
    </row>
    <row r="150" spans="1:11" ht="38.25" x14ac:dyDescent="0.2">
      <c r="A150" s="12" t="str">
        <f>'Para-responder'!A120</f>
        <v>7.10</v>
      </c>
      <c r="B150" s="45" t="str">
        <f>'Para-responder'!B120</f>
        <v>¿La institución publica en su página de Internet o por otros medios, para conocimiento del público en general, los atestados académicos y de experiencia de los puestos gerenciales y políticos?</v>
      </c>
      <c r="C150" s="21" t="str">
        <f>'Para-responder'!D120</f>
        <v>SI</v>
      </c>
      <c r="E150" s="3" t="str">
        <f t="shared" si="18"/>
        <v/>
      </c>
      <c r="F150" s="3" t="str">
        <f t="shared" si="19"/>
        <v>SI</v>
      </c>
      <c r="G150" s="3" t="str">
        <f t="shared" si="20"/>
        <v/>
      </c>
      <c r="J150" s="282" t="s">
        <v>473</v>
      </c>
      <c r="K150" s="25"/>
    </row>
    <row r="151" spans="1:11" ht="38.25" x14ac:dyDescent="0.2">
      <c r="A151" s="12" t="str">
        <f>'Para-responder'!A121</f>
        <v>7.11</v>
      </c>
      <c r="B151" s="45" t="str">
        <f>'Para-responder'!B121</f>
        <v>¿Los informes de fin de gestión de los funcionarios que han dejado la entidad durante el año, fueron elaborados observando la normativa aplicable y se publicaron en la página de Internet de la institución a más tardar durante la semana posterior a la conclusión del servicio?</v>
      </c>
      <c r="C151" s="21" t="str">
        <f>'Para-responder'!D121</f>
        <v>NO</v>
      </c>
      <c r="E151" s="3" t="str">
        <f t="shared" si="18"/>
        <v/>
      </c>
      <c r="F151" s="3" t="str">
        <f t="shared" si="19"/>
        <v>NO</v>
      </c>
      <c r="G151" s="3" t="str">
        <f t="shared" si="20"/>
        <v/>
      </c>
      <c r="J151" s="282" t="s">
        <v>473</v>
      </c>
      <c r="K151" s="25"/>
    </row>
    <row r="152" spans="1:11" ht="38.25" x14ac:dyDescent="0.2">
      <c r="A152" s="12" t="str">
        <f>'Para-responder'!A122</f>
        <v>7.12</v>
      </c>
      <c r="B152" s="45" t="str">
        <f>'Para-responder'!B122</f>
        <v xml:space="preserve">¿La institución aplica políticas oficializadas para que el 100% de su personal disfrute de sus vacaciones anualmente, incluyendo un período de al menos tres días consecutivos en fechas diferentes a las de vacaciones colectivas? </v>
      </c>
      <c r="C152" s="21" t="str">
        <f>'Para-responder'!D122</f>
        <v>NO</v>
      </c>
      <c r="E152" s="3" t="str">
        <f t="shared" si="18"/>
        <v/>
      </c>
      <c r="F152" s="3" t="str">
        <f t="shared" si="19"/>
        <v/>
      </c>
      <c r="G152" s="3" t="str">
        <f t="shared" si="20"/>
        <v>NO</v>
      </c>
      <c r="J152" s="25"/>
      <c r="K152" s="282" t="s">
        <v>473</v>
      </c>
    </row>
    <row r="153" spans="1:11" ht="25.5" x14ac:dyDescent="0.2">
      <c r="A153" s="12" t="str">
        <f>'Para-responder'!A123</f>
        <v>7.13</v>
      </c>
      <c r="B153" s="45" t="str">
        <f>'Para-responder'!B123</f>
        <v>¿La institución ejecuta un plan de sucesión para prever la dotación de funcionarios que sustituyan a quienes dejan la entidad?</v>
      </c>
      <c r="C153" s="21" t="str">
        <f>'Para-responder'!D123</f>
        <v>NO</v>
      </c>
      <c r="E153" s="3" t="str">
        <f t="shared" si="18"/>
        <v>NO</v>
      </c>
      <c r="F153" s="3" t="str">
        <f t="shared" si="19"/>
        <v/>
      </c>
      <c r="G153" s="3" t="str">
        <f t="shared" si="20"/>
        <v/>
      </c>
      <c r="I153" s="282" t="s">
        <v>473</v>
      </c>
      <c r="J153" s="25"/>
    </row>
    <row r="154" spans="1:11" x14ac:dyDescent="0.2">
      <c r="A154" s="7"/>
      <c r="B154" s="47"/>
      <c r="C154" s="13"/>
    </row>
    <row r="155" spans="1:11" x14ac:dyDescent="0.2">
      <c r="B155" s="151" t="s">
        <v>474</v>
      </c>
      <c r="C155" s="152">
        <f>COUNTIF(C141:C153,"si")</f>
        <v>10</v>
      </c>
      <c r="E155" s="152">
        <f>COUNTIF(E141:E153,"si")</f>
        <v>4</v>
      </c>
      <c r="F155" s="152">
        <f>COUNTIF(F141:F153,"si")</f>
        <v>3</v>
      </c>
      <c r="G155" s="152">
        <f>COUNTIF(G141:G153,"si")</f>
        <v>3</v>
      </c>
    </row>
    <row r="156" spans="1:11" x14ac:dyDescent="0.2">
      <c r="B156" s="151" t="s">
        <v>475</v>
      </c>
      <c r="C156" s="152">
        <f>COUNTIF(C141:C153,"No")</f>
        <v>3</v>
      </c>
      <c r="E156" s="152">
        <f>COUNTIF(E141:E153,"No")</f>
        <v>1</v>
      </c>
      <c r="F156" s="152">
        <f>COUNTIF(F141:F153,"No")</f>
        <v>1</v>
      </c>
      <c r="G156" s="152">
        <f>COUNTIF(G141:G153,"No")</f>
        <v>1</v>
      </c>
    </row>
    <row r="157" spans="1:11" x14ac:dyDescent="0.2">
      <c r="B157" s="151" t="s">
        <v>476</v>
      </c>
      <c r="C157" s="152">
        <f>COUNTIF(C141:C153,"No APLICA")</f>
        <v>0</v>
      </c>
      <c r="E157" s="152">
        <f>COUNTIF(E141:E153,"No APLICA")</f>
        <v>0</v>
      </c>
      <c r="F157" s="152">
        <f>COUNTIF(F141:F153,"No APLICA")</f>
        <v>0</v>
      </c>
      <c r="G157" s="152">
        <f>COUNTIF(G141:G153,"No APLICA")</f>
        <v>0</v>
      </c>
    </row>
    <row r="158" spans="1:11" x14ac:dyDescent="0.2">
      <c r="B158" s="151" t="s">
        <v>483</v>
      </c>
      <c r="C158" s="152">
        <f>IF((SUM(C155:C157)-C157)=0,0,(C155*100/(SUM(C155:C157)-C157)))</f>
        <v>76.92307692307692</v>
      </c>
      <c r="E158" s="152">
        <f>IF((SUM(E155:E157)-E157)=0,0,(E155*100/(SUM(E155:E157)-E157)))</f>
        <v>80</v>
      </c>
      <c r="F158" s="152">
        <f>IF((SUM(F155:F157)-F157)=0,0,(F155*100/(SUM(F155:F157)-F157)))</f>
        <v>75</v>
      </c>
      <c r="G158" s="152">
        <f>IF((SUM(G155:G157)-G157)=0,0,(G155*100/(SUM(G155:G157)-G157)))</f>
        <v>75</v>
      </c>
    </row>
    <row r="160" spans="1:11" x14ac:dyDescent="0.2">
      <c r="A160" s="279"/>
      <c r="B160" s="279"/>
      <c r="C160" s="280"/>
      <c r="D160" s="281"/>
      <c r="E160" s="282"/>
      <c r="F160" s="282"/>
      <c r="G160" s="282"/>
      <c r="H160" s="279"/>
      <c r="I160" s="282"/>
      <c r="J160" s="282"/>
      <c r="K160" s="282"/>
    </row>
    <row r="162" spans="1:7" x14ac:dyDescent="0.2">
      <c r="A162" s="7"/>
      <c r="B162" s="283" t="str">
        <f t="shared" ref="B162:C165" si="21">B29</f>
        <v>Respuestas SI</v>
      </c>
      <c r="C162" s="284">
        <f t="shared" si="21"/>
        <v>9</v>
      </c>
      <c r="E162" s="284">
        <f t="shared" ref="E162:G165" si="22">E29</f>
        <v>4</v>
      </c>
      <c r="F162" s="284">
        <f t="shared" si="22"/>
        <v>4</v>
      </c>
      <c r="G162" s="284">
        <f t="shared" si="22"/>
        <v>1</v>
      </c>
    </row>
    <row r="163" spans="1:7" x14ac:dyDescent="0.2">
      <c r="A163" s="7"/>
      <c r="B163" s="283" t="str">
        <f t="shared" si="21"/>
        <v>Respuestas NO</v>
      </c>
      <c r="C163" s="284">
        <f t="shared" si="21"/>
        <v>7</v>
      </c>
      <c r="E163" s="284">
        <f t="shared" si="22"/>
        <v>3</v>
      </c>
      <c r="F163" s="284">
        <f t="shared" si="22"/>
        <v>2</v>
      </c>
      <c r="G163" s="284">
        <f t="shared" si="22"/>
        <v>2</v>
      </c>
    </row>
    <row r="164" spans="1:7" x14ac:dyDescent="0.2">
      <c r="A164" s="7"/>
      <c r="B164" s="283" t="str">
        <f t="shared" si="21"/>
        <v>Respuestas NA</v>
      </c>
      <c r="C164" s="284">
        <f t="shared" si="21"/>
        <v>0</v>
      </c>
      <c r="E164" s="284">
        <f t="shared" si="22"/>
        <v>0</v>
      </c>
      <c r="F164" s="284">
        <f t="shared" si="22"/>
        <v>0</v>
      </c>
      <c r="G164" s="284">
        <f t="shared" si="22"/>
        <v>0</v>
      </c>
    </row>
    <row r="165" spans="1:7" x14ac:dyDescent="0.2">
      <c r="A165" s="7"/>
      <c r="B165" s="283" t="str">
        <f t="shared" si="21"/>
        <v>Nota PLANIFICACIÓN</v>
      </c>
      <c r="C165" s="284">
        <f t="shared" si="21"/>
        <v>56.25</v>
      </c>
      <c r="E165" s="284">
        <f t="shared" si="22"/>
        <v>57.142857142857146</v>
      </c>
      <c r="F165" s="284">
        <f t="shared" si="22"/>
        <v>66.666666666666671</v>
      </c>
      <c r="G165" s="284">
        <f t="shared" si="22"/>
        <v>33.333333333333336</v>
      </c>
    </row>
    <row r="166" spans="1:7" x14ac:dyDescent="0.2">
      <c r="A166" s="7"/>
      <c r="B166" s="24"/>
      <c r="C166" s="21"/>
    </row>
    <row r="167" spans="1:7" x14ac:dyDescent="0.2">
      <c r="A167" s="7"/>
      <c r="B167" s="283" t="str">
        <f t="shared" ref="B167:C170" si="23">B53</f>
        <v>Respuestas SI</v>
      </c>
      <c r="C167" s="284">
        <f t="shared" si="23"/>
        <v>12</v>
      </c>
      <c r="E167" s="284">
        <f t="shared" ref="E167:G170" si="24">E53</f>
        <v>3</v>
      </c>
      <c r="F167" s="284">
        <f t="shared" si="24"/>
        <v>3</v>
      </c>
      <c r="G167" s="284">
        <f t="shared" si="24"/>
        <v>6</v>
      </c>
    </row>
    <row r="168" spans="1:7" x14ac:dyDescent="0.2">
      <c r="A168" s="7"/>
      <c r="B168" s="283" t="str">
        <f t="shared" si="23"/>
        <v>Respuestas NO</v>
      </c>
      <c r="C168" s="284">
        <f t="shared" si="23"/>
        <v>4</v>
      </c>
      <c r="E168" s="284">
        <f t="shared" si="24"/>
        <v>3</v>
      </c>
      <c r="F168" s="284">
        <f t="shared" si="24"/>
        <v>1</v>
      </c>
      <c r="G168" s="284">
        <f t="shared" si="24"/>
        <v>0</v>
      </c>
    </row>
    <row r="169" spans="1:7" x14ac:dyDescent="0.2">
      <c r="A169" s="7"/>
      <c r="B169" s="283" t="str">
        <f t="shared" si="23"/>
        <v>Respuestas NA</v>
      </c>
      <c r="C169" s="284">
        <f t="shared" si="23"/>
        <v>1</v>
      </c>
      <c r="E169" s="284">
        <f t="shared" si="24"/>
        <v>0</v>
      </c>
      <c r="F169" s="284">
        <f t="shared" si="24"/>
        <v>1</v>
      </c>
      <c r="G169" s="284">
        <f t="shared" si="24"/>
        <v>0</v>
      </c>
    </row>
    <row r="170" spans="1:7" x14ac:dyDescent="0.2">
      <c r="A170" s="7"/>
      <c r="B170" s="283" t="str">
        <f t="shared" si="23"/>
        <v>Nota CONTROL INTERNO INSTITUCIONAL</v>
      </c>
      <c r="C170" s="284">
        <f t="shared" si="23"/>
        <v>75</v>
      </c>
      <c r="E170" s="284">
        <f t="shared" si="24"/>
        <v>50</v>
      </c>
      <c r="F170" s="284">
        <f t="shared" si="24"/>
        <v>75</v>
      </c>
      <c r="G170" s="284">
        <f t="shared" si="24"/>
        <v>100</v>
      </c>
    </row>
    <row r="171" spans="1:7" x14ac:dyDescent="0.2">
      <c r="A171" s="7"/>
      <c r="B171" s="7"/>
      <c r="C171" s="13"/>
    </row>
    <row r="172" spans="1:7" x14ac:dyDescent="0.2">
      <c r="A172" s="7"/>
      <c r="B172" s="283" t="str">
        <f t="shared" ref="B172:C175" si="25">B73</f>
        <v>Respuestas SI</v>
      </c>
      <c r="C172" s="284">
        <f t="shared" si="25"/>
        <v>10</v>
      </c>
      <c r="E172" s="284">
        <f t="shared" ref="E172:G175" si="26">E73</f>
        <v>5</v>
      </c>
      <c r="F172" s="284">
        <f t="shared" si="26"/>
        <v>2</v>
      </c>
      <c r="G172" s="284">
        <f t="shared" si="26"/>
        <v>3</v>
      </c>
    </row>
    <row r="173" spans="1:7" x14ac:dyDescent="0.2">
      <c r="A173" s="7"/>
      <c r="B173" s="283" t="str">
        <f t="shared" si="25"/>
        <v>Respuestas NO</v>
      </c>
      <c r="C173" s="284">
        <f t="shared" si="25"/>
        <v>3</v>
      </c>
      <c r="E173" s="284">
        <f t="shared" si="26"/>
        <v>2</v>
      </c>
      <c r="F173" s="284">
        <f t="shared" si="26"/>
        <v>1</v>
      </c>
      <c r="G173" s="284">
        <f t="shared" si="26"/>
        <v>0</v>
      </c>
    </row>
    <row r="174" spans="1:7" x14ac:dyDescent="0.2">
      <c r="A174" s="7"/>
      <c r="B174" s="283" t="str">
        <f t="shared" si="25"/>
        <v>Respuestas NA</v>
      </c>
      <c r="C174" s="284">
        <f t="shared" si="25"/>
        <v>0</v>
      </c>
      <c r="E174" s="284">
        <f t="shared" si="26"/>
        <v>0</v>
      </c>
      <c r="F174" s="284">
        <f t="shared" si="26"/>
        <v>0</v>
      </c>
      <c r="G174" s="284">
        <f t="shared" si="26"/>
        <v>0</v>
      </c>
    </row>
    <row r="175" spans="1:7" x14ac:dyDescent="0.2">
      <c r="A175" s="7"/>
      <c r="B175" s="283" t="str">
        <f t="shared" si="25"/>
        <v>Nota CONTRATACIÓN ADMINISTRATIVA</v>
      </c>
      <c r="C175" s="284">
        <f t="shared" si="25"/>
        <v>76.92307692307692</v>
      </c>
      <c r="E175" s="284">
        <f t="shared" si="26"/>
        <v>71.428571428571431</v>
      </c>
      <c r="F175" s="284">
        <f t="shared" si="26"/>
        <v>66.666666666666671</v>
      </c>
      <c r="G175" s="284">
        <f t="shared" si="26"/>
        <v>100</v>
      </c>
    </row>
    <row r="176" spans="1:7" x14ac:dyDescent="0.2">
      <c r="A176" s="7"/>
      <c r="B176" s="7"/>
      <c r="C176" s="13"/>
    </row>
    <row r="177" spans="1:7" x14ac:dyDescent="0.2">
      <c r="A177" s="7"/>
      <c r="B177" s="283" t="str">
        <f t="shared" ref="B177:C180" si="27">B92</f>
        <v>Respuestas SI</v>
      </c>
      <c r="C177" s="284">
        <f t="shared" si="27"/>
        <v>12</v>
      </c>
      <c r="E177" s="284">
        <f t="shared" ref="E177:G180" si="28">E92</f>
        <v>4</v>
      </c>
      <c r="F177" s="284">
        <f t="shared" si="28"/>
        <v>4</v>
      </c>
      <c r="G177" s="284">
        <f t="shared" si="28"/>
        <v>4</v>
      </c>
    </row>
    <row r="178" spans="1:7" x14ac:dyDescent="0.2">
      <c r="A178" s="7"/>
      <c r="B178" s="283" t="str">
        <f t="shared" si="27"/>
        <v>Respuestas NO</v>
      </c>
      <c r="C178" s="284">
        <f t="shared" si="27"/>
        <v>0</v>
      </c>
      <c r="E178" s="284">
        <f t="shared" si="28"/>
        <v>0</v>
      </c>
      <c r="F178" s="284">
        <f t="shared" si="28"/>
        <v>0</v>
      </c>
      <c r="G178" s="284">
        <f t="shared" si="28"/>
        <v>0</v>
      </c>
    </row>
    <row r="179" spans="1:7" x14ac:dyDescent="0.2">
      <c r="A179" s="7"/>
      <c r="B179" s="283" t="str">
        <f t="shared" si="27"/>
        <v>Respuestas NA</v>
      </c>
      <c r="C179" s="284">
        <f t="shared" si="27"/>
        <v>0</v>
      </c>
      <c r="E179" s="284">
        <f t="shared" si="28"/>
        <v>0</v>
      </c>
      <c r="F179" s="284">
        <f t="shared" si="28"/>
        <v>0</v>
      </c>
      <c r="G179" s="284">
        <f t="shared" si="28"/>
        <v>0</v>
      </c>
    </row>
    <row r="180" spans="1:7" x14ac:dyDescent="0.2">
      <c r="A180" s="7"/>
      <c r="B180" s="283" t="str">
        <f t="shared" si="27"/>
        <v>Nota PRESUPUESTO</v>
      </c>
      <c r="C180" s="284">
        <f t="shared" si="27"/>
        <v>100</v>
      </c>
      <c r="E180" s="284">
        <f t="shared" si="28"/>
        <v>100</v>
      </c>
      <c r="F180" s="284">
        <f t="shared" si="28"/>
        <v>100</v>
      </c>
      <c r="G180" s="284">
        <f t="shared" si="28"/>
        <v>100</v>
      </c>
    </row>
    <row r="181" spans="1:7" x14ac:dyDescent="0.2">
      <c r="A181" s="7"/>
      <c r="B181" s="24"/>
      <c r="C181" s="21"/>
    </row>
    <row r="182" spans="1:7" x14ac:dyDescent="0.2">
      <c r="A182" s="7"/>
      <c r="B182" s="283" t="str">
        <f t="shared" ref="B182:C185" si="29">B115</f>
        <v>Respuestas SI</v>
      </c>
      <c r="C182" s="284">
        <f t="shared" si="29"/>
        <v>11</v>
      </c>
      <c r="E182" s="284">
        <f t="shared" ref="E182:G185" si="30">E115</f>
        <v>4</v>
      </c>
      <c r="F182" s="284">
        <f t="shared" si="30"/>
        <v>3</v>
      </c>
      <c r="G182" s="284">
        <f t="shared" si="30"/>
        <v>4</v>
      </c>
    </row>
    <row r="183" spans="1:7" x14ac:dyDescent="0.2">
      <c r="A183" s="7"/>
      <c r="B183" s="283" t="str">
        <f t="shared" si="29"/>
        <v>Respuestas NO</v>
      </c>
      <c r="C183" s="284">
        <f t="shared" si="29"/>
        <v>5</v>
      </c>
      <c r="E183" s="284">
        <f t="shared" si="30"/>
        <v>3</v>
      </c>
      <c r="F183" s="284">
        <f t="shared" si="30"/>
        <v>1</v>
      </c>
      <c r="G183" s="284">
        <f t="shared" si="30"/>
        <v>1</v>
      </c>
    </row>
    <row r="184" spans="1:7" x14ac:dyDescent="0.2">
      <c r="A184" s="7"/>
      <c r="B184" s="283" t="str">
        <f t="shared" si="29"/>
        <v>Respuestas NA</v>
      </c>
      <c r="C184" s="284">
        <f t="shared" si="29"/>
        <v>0</v>
      </c>
      <c r="E184" s="284">
        <f t="shared" si="30"/>
        <v>0</v>
      </c>
      <c r="F184" s="284">
        <f t="shared" si="30"/>
        <v>0</v>
      </c>
      <c r="G184" s="284">
        <f t="shared" si="30"/>
        <v>0</v>
      </c>
    </row>
    <row r="185" spans="1:7" x14ac:dyDescent="0.2">
      <c r="A185" s="7"/>
      <c r="B185" s="283" t="str">
        <f t="shared" si="29"/>
        <v>Nota TECNOLOGÍAS DE LA INFORMACIÓN</v>
      </c>
      <c r="C185" s="284">
        <f t="shared" si="29"/>
        <v>68.75</v>
      </c>
      <c r="E185" s="284">
        <f t="shared" si="30"/>
        <v>57.142857142857146</v>
      </c>
      <c r="F185" s="284">
        <f t="shared" si="30"/>
        <v>75</v>
      </c>
      <c r="G185" s="284">
        <f t="shared" si="30"/>
        <v>80</v>
      </c>
    </row>
    <row r="186" spans="1:7" x14ac:dyDescent="0.2">
      <c r="A186" s="7"/>
      <c r="B186" s="24"/>
      <c r="C186" s="21"/>
    </row>
    <row r="187" spans="1:7" x14ac:dyDescent="0.2">
      <c r="A187" s="7"/>
      <c r="B187" s="283" t="str">
        <f t="shared" ref="B187:C190" si="31">B135</f>
        <v>Respuestas SI</v>
      </c>
      <c r="C187" s="284">
        <f t="shared" si="31"/>
        <v>8</v>
      </c>
      <c r="E187" s="284">
        <f t="shared" ref="E187:G190" si="32">E135</f>
        <v>2</v>
      </c>
      <c r="F187" s="284">
        <f t="shared" si="32"/>
        <v>3</v>
      </c>
      <c r="G187" s="284">
        <f t="shared" si="32"/>
        <v>3</v>
      </c>
    </row>
    <row r="188" spans="1:7" x14ac:dyDescent="0.2">
      <c r="A188" s="7"/>
      <c r="B188" s="283" t="str">
        <f t="shared" si="31"/>
        <v>Respuestas NO</v>
      </c>
      <c r="C188" s="284">
        <f t="shared" si="31"/>
        <v>5</v>
      </c>
      <c r="E188" s="284">
        <f t="shared" si="32"/>
        <v>4</v>
      </c>
      <c r="F188" s="284">
        <f t="shared" si="32"/>
        <v>1</v>
      </c>
      <c r="G188" s="284">
        <f t="shared" si="32"/>
        <v>0</v>
      </c>
    </row>
    <row r="189" spans="1:7" x14ac:dyDescent="0.2">
      <c r="A189" s="7"/>
      <c r="B189" s="283" t="str">
        <f t="shared" si="31"/>
        <v>Respuestas NA</v>
      </c>
      <c r="C189" s="284">
        <f t="shared" si="31"/>
        <v>0</v>
      </c>
      <c r="E189" s="284">
        <f t="shared" si="32"/>
        <v>0</v>
      </c>
      <c r="F189" s="284">
        <f t="shared" si="32"/>
        <v>0</v>
      </c>
      <c r="G189" s="284">
        <f t="shared" si="32"/>
        <v>0</v>
      </c>
    </row>
    <row r="190" spans="1:7" x14ac:dyDescent="0.2">
      <c r="A190" s="7"/>
      <c r="B190" s="283" t="str">
        <f t="shared" si="31"/>
        <v>Nota SERVICIO AL USUARIO</v>
      </c>
      <c r="C190" s="284">
        <f t="shared" si="31"/>
        <v>61.53846153846154</v>
      </c>
      <c r="E190" s="284">
        <f t="shared" si="32"/>
        <v>33.333333333333336</v>
      </c>
      <c r="F190" s="284">
        <f t="shared" si="32"/>
        <v>75</v>
      </c>
      <c r="G190" s="284">
        <f t="shared" si="32"/>
        <v>100</v>
      </c>
    </row>
    <row r="191" spans="1:7" x14ac:dyDescent="0.2">
      <c r="A191" s="7"/>
      <c r="B191" s="24"/>
      <c r="C191" s="21"/>
    </row>
    <row r="192" spans="1:7" x14ac:dyDescent="0.2">
      <c r="A192" s="7"/>
      <c r="B192" s="283" t="str">
        <f t="shared" ref="B192:C195" si="33">B155</f>
        <v>Respuestas SI</v>
      </c>
      <c r="C192" s="284">
        <f t="shared" si="33"/>
        <v>10</v>
      </c>
      <c r="E192" s="284">
        <f t="shared" ref="E192:G195" si="34">E155</f>
        <v>4</v>
      </c>
      <c r="F192" s="284">
        <f t="shared" si="34"/>
        <v>3</v>
      </c>
      <c r="G192" s="284">
        <f t="shared" si="34"/>
        <v>3</v>
      </c>
    </row>
    <row r="193" spans="1:11" x14ac:dyDescent="0.2">
      <c r="A193" s="7"/>
      <c r="B193" s="283" t="str">
        <f t="shared" si="33"/>
        <v>Respuestas NO</v>
      </c>
      <c r="C193" s="284">
        <f t="shared" si="33"/>
        <v>3</v>
      </c>
      <c r="E193" s="284">
        <f t="shared" si="34"/>
        <v>1</v>
      </c>
      <c r="F193" s="284">
        <f t="shared" si="34"/>
        <v>1</v>
      </c>
      <c r="G193" s="284">
        <f t="shared" si="34"/>
        <v>1</v>
      </c>
    </row>
    <row r="194" spans="1:11" x14ac:dyDescent="0.2">
      <c r="A194" s="7"/>
      <c r="B194" s="283" t="str">
        <f t="shared" si="33"/>
        <v>Respuestas NA</v>
      </c>
      <c r="C194" s="284">
        <f t="shared" si="33"/>
        <v>0</v>
      </c>
      <c r="E194" s="284">
        <f t="shared" si="34"/>
        <v>0</v>
      </c>
      <c r="F194" s="284">
        <f t="shared" si="34"/>
        <v>0</v>
      </c>
      <c r="G194" s="284">
        <f t="shared" si="34"/>
        <v>0</v>
      </c>
    </row>
    <row r="195" spans="1:11" x14ac:dyDescent="0.2">
      <c r="A195" s="7"/>
      <c r="B195" s="283" t="str">
        <f t="shared" si="33"/>
        <v>Nota RECURSOS HUMANOS</v>
      </c>
      <c r="C195" s="284">
        <f t="shared" si="33"/>
        <v>76.92307692307692</v>
      </c>
      <c r="E195" s="284">
        <f t="shared" si="34"/>
        <v>80</v>
      </c>
      <c r="F195" s="284">
        <f t="shared" si="34"/>
        <v>75</v>
      </c>
      <c r="G195" s="284">
        <f t="shared" si="34"/>
        <v>75</v>
      </c>
    </row>
    <row r="197" spans="1:11" x14ac:dyDescent="0.2">
      <c r="A197" s="279"/>
      <c r="B197" s="279"/>
      <c r="C197" s="280"/>
      <c r="D197" s="281"/>
      <c r="E197" s="282"/>
      <c r="F197" s="282"/>
      <c r="G197" s="282"/>
      <c r="H197" s="279"/>
      <c r="I197" s="282"/>
      <c r="J197" s="282"/>
      <c r="K197" s="282"/>
    </row>
    <row r="198" spans="1:11" x14ac:dyDescent="0.2">
      <c r="A198" s="7"/>
      <c r="B198" s="7"/>
      <c r="C198" s="13"/>
    </row>
    <row r="199" spans="1:11" x14ac:dyDescent="0.2">
      <c r="A199" s="1"/>
      <c r="B199" s="151" t="s">
        <v>484</v>
      </c>
      <c r="C199" s="155">
        <f>C29+C53+C73+C92+C115+C135+C155</f>
        <v>72</v>
      </c>
      <c r="E199" s="155">
        <f t="shared" ref="E199:G201" si="35">E29+E53+E73+E92+E115+E135+E155</f>
        <v>26</v>
      </c>
      <c r="F199" s="155">
        <f t="shared" si="35"/>
        <v>22</v>
      </c>
      <c r="G199" s="155">
        <f t="shared" si="35"/>
        <v>24</v>
      </c>
    </row>
    <row r="200" spans="1:11" x14ac:dyDescent="0.2">
      <c r="A200" s="1"/>
      <c r="B200" s="151" t="s">
        <v>485</v>
      </c>
      <c r="C200" s="155">
        <f>C30+C54+C74+C93+C116+C136+C156</f>
        <v>27</v>
      </c>
      <c r="E200" s="155">
        <f t="shared" si="35"/>
        <v>16</v>
      </c>
      <c r="F200" s="155">
        <f t="shared" si="35"/>
        <v>7</v>
      </c>
      <c r="G200" s="155">
        <f t="shared" si="35"/>
        <v>4</v>
      </c>
    </row>
    <row r="201" spans="1:11" x14ac:dyDescent="0.2">
      <c r="A201" s="1"/>
      <c r="B201" s="151" t="s">
        <v>486</v>
      </c>
      <c r="C201" s="155">
        <f>C31+C55+C75+C94+C117+C137+C157</f>
        <v>1</v>
      </c>
      <c r="E201" s="155">
        <f t="shared" si="35"/>
        <v>0</v>
      </c>
      <c r="F201" s="155">
        <f t="shared" si="35"/>
        <v>1</v>
      </c>
      <c r="G201" s="155">
        <f t="shared" si="35"/>
        <v>0</v>
      </c>
    </row>
    <row r="202" spans="1:11" x14ac:dyDescent="0.2">
      <c r="A202" s="1"/>
      <c r="B202" s="151" t="s">
        <v>487</v>
      </c>
      <c r="C202" s="155">
        <f>IF((SUM(C199:C201)-C201)=0,0,(C199*100/(SUM(C199:C201)-C201)))</f>
        <v>72.727272727272734</v>
      </c>
      <c r="E202" s="155">
        <f>IF((SUM(E199:E201)-E201)=0,0,(E199*100/(SUM(E199:E201)-E201)))</f>
        <v>61.904761904761905</v>
      </c>
      <c r="F202" s="155">
        <f>IF((SUM(F199:F201)-F201)=0,0,(F199*100/(SUM(F199:F201)-F201)))</f>
        <v>75.862068965517238</v>
      </c>
      <c r="G202" s="155">
        <f>IF((SUM(G199:G201)-G201)=0,0,(G199*100/(SUM(G199:G201)-G201)))</f>
        <v>85.714285714285708</v>
      </c>
    </row>
    <row r="203" spans="1:11" x14ac:dyDescent="0.2">
      <c r="A203" s="1"/>
      <c r="B203" s="1"/>
      <c r="C203" s="13"/>
    </row>
    <row r="204" spans="1:11" x14ac:dyDescent="0.2">
      <c r="A204" s="279"/>
      <c r="B204" s="279"/>
      <c r="C204" s="280"/>
      <c r="D204" s="281"/>
      <c r="E204" s="282"/>
      <c r="F204" s="282"/>
      <c r="G204" s="282"/>
      <c r="H204" s="279"/>
      <c r="I204" s="282"/>
      <c r="J204" s="282"/>
      <c r="K204" s="282"/>
    </row>
    <row r="205" spans="1:11" x14ac:dyDescent="0.2">
      <c r="A205" s="1"/>
      <c r="B205" s="1"/>
      <c r="C205" s="13"/>
    </row>
    <row r="206" spans="1:11" x14ac:dyDescent="0.2">
      <c r="A206" s="1"/>
      <c r="B206" s="156" t="str">
        <f>B32</f>
        <v>Nota PLANIFICACIÓN</v>
      </c>
      <c r="C206" s="157">
        <f>C32</f>
        <v>56.25</v>
      </c>
      <c r="E206" s="157">
        <f>E32</f>
        <v>57.142857142857146</v>
      </c>
      <c r="F206" s="157">
        <f>F32</f>
        <v>66.666666666666671</v>
      </c>
      <c r="G206" s="157">
        <f>G32</f>
        <v>33.333333333333336</v>
      </c>
    </row>
    <row r="207" spans="1:11" x14ac:dyDescent="0.2">
      <c r="A207" s="1"/>
      <c r="B207" s="156" t="str">
        <f>B56</f>
        <v>Nota CONTROL INTERNO INSTITUCIONAL</v>
      </c>
      <c r="C207" s="157">
        <f>C56</f>
        <v>75</v>
      </c>
      <c r="E207" s="157">
        <f>E56</f>
        <v>50</v>
      </c>
      <c r="F207" s="157">
        <f>F56</f>
        <v>75</v>
      </c>
      <c r="G207" s="157">
        <f>G56</f>
        <v>100</v>
      </c>
    </row>
    <row r="208" spans="1:11" x14ac:dyDescent="0.2">
      <c r="A208" s="1"/>
      <c r="B208" s="156" t="str">
        <f>B76</f>
        <v>Nota CONTRATACIÓN ADMINISTRATIVA</v>
      </c>
      <c r="C208" s="157">
        <f>C76</f>
        <v>76.92307692307692</v>
      </c>
      <c r="E208" s="157">
        <f>E76</f>
        <v>71.428571428571431</v>
      </c>
      <c r="F208" s="157">
        <f>F76</f>
        <v>66.666666666666671</v>
      </c>
      <c r="G208" s="157">
        <f>G76</f>
        <v>100</v>
      </c>
    </row>
    <row r="209" spans="1:7" x14ac:dyDescent="0.2">
      <c r="A209" s="1"/>
      <c r="B209" s="156" t="str">
        <f>B95</f>
        <v>Nota PRESUPUESTO</v>
      </c>
      <c r="C209" s="157">
        <f>C95</f>
        <v>100</v>
      </c>
      <c r="E209" s="157">
        <f>E95</f>
        <v>100</v>
      </c>
      <c r="F209" s="157">
        <f>F95</f>
        <v>100</v>
      </c>
      <c r="G209" s="157">
        <f>G95</f>
        <v>100</v>
      </c>
    </row>
    <row r="210" spans="1:7" x14ac:dyDescent="0.2">
      <c r="A210" s="1"/>
      <c r="B210" s="156" t="str">
        <f>B118</f>
        <v>Nota TECNOLOGÍAS DE LA INFORMACIÓN</v>
      </c>
      <c r="C210" s="157">
        <f>C118</f>
        <v>68.75</v>
      </c>
      <c r="E210" s="157">
        <f>E118</f>
        <v>57.142857142857146</v>
      </c>
      <c r="F210" s="157">
        <f>F118</f>
        <v>75</v>
      </c>
      <c r="G210" s="157">
        <f>G118</f>
        <v>80</v>
      </c>
    </row>
    <row r="211" spans="1:7" x14ac:dyDescent="0.2">
      <c r="A211" s="1"/>
      <c r="B211" s="156" t="str">
        <f>B138</f>
        <v>Nota SERVICIO AL USUARIO</v>
      </c>
      <c r="C211" s="157">
        <f>C138</f>
        <v>61.53846153846154</v>
      </c>
      <c r="E211" s="157">
        <f>E138</f>
        <v>33.333333333333336</v>
      </c>
      <c r="F211" s="157">
        <f>F138</f>
        <v>75</v>
      </c>
      <c r="G211" s="157">
        <f>G138</f>
        <v>100</v>
      </c>
    </row>
    <row r="212" spans="1:7" x14ac:dyDescent="0.2">
      <c r="A212" s="1"/>
      <c r="B212" s="156" t="str">
        <f>B158</f>
        <v>Nota RECURSOS HUMANOS</v>
      </c>
      <c r="C212" s="157">
        <f>C158</f>
        <v>76.92307692307692</v>
      </c>
      <c r="E212" s="157">
        <f>E158</f>
        <v>80</v>
      </c>
      <c r="F212" s="157">
        <f>F158</f>
        <v>75</v>
      </c>
      <c r="G212" s="157">
        <f>G158</f>
        <v>75</v>
      </c>
    </row>
    <row r="213" spans="1:7" x14ac:dyDescent="0.2">
      <c r="A213" s="1"/>
      <c r="B213" s="156"/>
      <c r="C213" s="157"/>
      <c r="E213" s="157"/>
      <c r="F213" s="157"/>
      <c r="G213" s="157"/>
    </row>
    <row r="214" spans="1:7" x14ac:dyDescent="0.2">
      <c r="A214" s="1"/>
      <c r="B214" s="158" t="str">
        <f>B202</f>
        <v>NOTA FINAL</v>
      </c>
      <c r="C214" s="159">
        <f>C202</f>
        <v>72.727272727272734</v>
      </c>
      <c r="E214" s="159">
        <f>E202</f>
        <v>61.904761904761905</v>
      </c>
      <c r="F214" s="159">
        <f>F202</f>
        <v>75.862068965517238</v>
      </c>
      <c r="G214" s="159">
        <f>G202</f>
        <v>85.714285714285708</v>
      </c>
    </row>
  </sheetData>
  <protectedRanges>
    <protectedRange sqref="C8" name="Rango1_1"/>
    <protectedRange sqref="C119:C134 C96:C114 C139:C154 C12:C28 C77:C91 C181 C186 C166 C57:C72 C33:C52" name="Rango2_1"/>
    <protectedRange sqref="C3" name="Rango6_1"/>
    <protectedRange sqref="C8" name="Rango7_1"/>
  </protectedRanges>
  <mergeCells count="1">
    <mergeCell ref="A1:C1"/>
  </mergeCells>
  <phoneticPr fontId="27" type="noConversion"/>
  <dataValidations count="2">
    <dataValidation type="list" allowBlank="1" showInputMessage="1" showErrorMessage="1" sqref="C91 C28 C72 C134 C52">
      <formula1>noap</formula1>
    </dataValidation>
    <dataValidation type="list" allowBlank="1" showInputMessage="1" showErrorMessage="1" sqref="C8">
      <formula1>inst</formula1>
    </dataValidation>
  </dataValidations>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3"/>
  <sheetViews>
    <sheetView workbookViewId="0">
      <selection sqref="A1:C1"/>
    </sheetView>
  </sheetViews>
  <sheetFormatPr baseColWidth="10" defaultRowHeight="15" x14ac:dyDescent="0.2"/>
  <cols>
    <col min="1" max="1" width="6.7109375" style="2" customWidth="1"/>
    <col min="2" max="2" width="80" style="2" customWidth="1"/>
    <col min="3" max="3" width="29.85546875" style="54" customWidth="1"/>
    <col min="4" max="4" width="68.140625" style="4" customWidth="1"/>
    <col min="5" max="6" width="11.42578125" style="2"/>
    <col min="7" max="7" width="11" style="3" customWidth="1"/>
    <col min="8" max="8" width="30.42578125" style="2" customWidth="1"/>
    <col min="9" max="9" width="11.42578125" style="2"/>
    <col min="10" max="10" width="30.7109375" style="2" customWidth="1"/>
    <col min="11" max="11" width="11.42578125" style="2"/>
    <col min="12" max="13" width="11.42578125" style="4"/>
    <col min="14" max="14" width="15" style="4" customWidth="1"/>
    <col min="15" max="15" width="20.85546875" style="4" customWidth="1"/>
    <col min="16" max="16" width="27.85546875" style="4" customWidth="1"/>
    <col min="17" max="17" width="37.140625" style="4" customWidth="1"/>
    <col min="18" max="18" width="18.42578125" style="4" customWidth="1"/>
    <col min="19" max="19" width="11.85546875" style="4" customWidth="1"/>
    <col min="20" max="20" width="11.42578125" style="4"/>
    <col min="21" max="21" width="14.7109375" style="4" customWidth="1"/>
    <col min="22" max="23" width="13.28515625" style="4" customWidth="1"/>
    <col min="24" max="24" width="15.85546875" style="4" customWidth="1"/>
    <col min="25" max="25" width="15.28515625" style="4" customWidth="1"/>
    <col min="26" max="26" width="13.85546875" style="4" customWidth="1"/>
    <col min="27" max="27" width="17" style="4" customWidth="1"/>
    <col min="28" max="28" width="11.42578125" style="4"/>
    <col min="29" max="29" width="13.28515625" style="5" customWidth="1"/>
    <col min="30" max="30" width="11.42578125" style="5"/>
    <col min="31" max="31" width="13.28515625" style="5" customWidth="1"/>
    <col min="32" max="32" width="11.42578125" style="5"/>
    <col min="33" max="33" width="19.140625" style="5" customWidth="1"/>
    <col min="34" max="34" width="11.42578125" style="5"/>
    <col min="35" max="35" width="31" style="2" customWidth="1"/>
    <col min="36" max="38" width="11.42578125" style="2"/>
    <col min="39" max="39" width="14.85546875" style="2" customWidth="1"/>
    <col min="40" max="16384" width="11.42578125" style="2"/>
  </cols>
  <sheetData>
    <row r="1" spans="1:34" x14ac:dyDescent="0.25">
      <c r="A1" s="415" t="s">
        <v>488</v>
      </c>
      <c r="B1" s="415"/>
      <c r="C1" s="415"/>
      <c r="D1" s="1"/>
      <c r="AA1" s="1"/>
    </row>
    <row r="2" spans="1:34" x14ac:dyDescent="0.25">
      <c r="A2" s="415" t="s">
        <v>489</v>
      </c>
      <c r="B2" s="415"/>
      <c r="C2" s="415"/>
      <c r="P2" s="6"/>
      <c r="AA2" s="1"/>
    </row>
    <row r="3" spans="1:34" ht="15" customHeight="1" x14ac:dyDescent="0.2">
      <c r="A3" s="7"/>
      <c r="B3" s="8" t="s">
        <v>28</v>
      </c>
      <c r="C3" s="11"/>
      <c r="D3" s="9"/>
      <c r="W3" s="1"/>
      <c r="AE3" s="2"/>
      <c r="AF3" s="2"/>
      <c r="AG3" s="2"/>
      <c r="AH3" s="2"/>
    </row>
    <row r="4" spans="1:34" ht="30" customHeight="1" x14ac:dyDescent="0.2">
      <c r="A4" s="7"/>
      <c r="B4" s="10" t="str">
        <f>'Para-responder'!C4</f>
        <v>MINISTERIO DE JUSTICIA Y PAZ</v>
      </c>
      <c r="C4" s="55"/>
      <c r="W4" s="1"/>
      <c r="AE4" s="2"/>
      <c r="AF4" s="2"/>
      <c r="AG4" s="2"/>
      <c r="AH4" s="2"/>
    </row>
    <row r="5" spans="1:34" x14ac:dyDescent="0.2">
      <c r="A5" s="7"/>
      <c r="B5" s="8" t="s">
        <v>490</v>
      </c>
      <c r="C5" s="8"/>
      <c r="D5" s="11"/>
      <c r="E5" s="7"/>
      <c r="F5" s="7"/>
      <c r="G5" s="12"/>
      <c r="H5" s="7"/>
      <c r="I5" s="7"/>
      <c r="J5" s="7"/>
      <c r="K5" s="7"/>
      <c r="L5" s="1"/>
      <c r="W5" s="1"/>
      <c r="AE5" s="2"/>
      <c r="AF5" s="2"/>
      <c r="AG5" s="2"/>
      <c r="AH5" s="2"/>
    </row>
    <row r="6" spans="1:34" x14ac:dyDescent="0.2">
      <c r="A6" s="7"/>
      <c r="B6" s="10" t="str">
        <f>'Para-responder'!C5</f>
        <v>Gobierno Central y otros Poderes</v>
      </c>
      <c r="C6" s="8"/>
      <c r="D6" s="1"/>
      <c r="E6" s="7"/>
      <c r="F6" s="7"/>
      <c r="G6" s="12"/>
      <c r="H6" s="7"/>
      <c r="I6" s="7"/>
      <c r="J6" s="7"/>
      <c r="K6" s="7"/>
      <c r="L6" s="1"/>
      <c r="V6" s="56"/>
      <c r="W6" s="56"/>
      <c r="AE6" s="2"/>
      <c r="AF6" s="2"/>
      <c r="AG6" s="2"/>
      <c r="AH6" s="2"/>
    </row>
    <row r="7" spans="1:34" x14ac:dyDescent="0.25">
      <c r="A7" s="7"/>
      <c r="B7" s="320" t="s">
        <v>491</v>
      </c>
      <c r="C7" s="320" t="s">
        <v>36</v>
      </c>
      <c r="D7" s="321" t="s">
        <v>37</v>
      </c>
      <c r="E7" s="321" t="s">
        <v>38</v>
      </c>
      <c r="F7" s="7"/>
      <c r="G7" s="12"/>
      <c r="H7" s="7"/>
      <c r="I7" s="7"/>
      <c r="J7" s="7"/>
      <c r="K7" s="7"/>
      <c r="L7" s="1"/>
      <c r="AA7" s="1"/>
    </row>
    <row r="8" spans="1:34" s="26" customFormat="1" ht="15.75" customHeight="1" thickBot="1" x14ac:dyDescent="0.25">
      <c r="A8" s="416" t="s">
        <v>492</v>
      </c>
      <c r="B8" s="416"/>
      <c r="C8" s="57"/>
      <c r="D8" s="15"/>
      <c r="E8" s="24"/>
      <c r="F8" s="24"/>
      <c r="L8" s="16"/>
      <c r="M8" s="16"/>
      <c r="N8" s="16"/>
      <c r="O8" s="16"/>
      <c r="P8" s="16"/>
      <c r="Q8" s="16"/>
      <c r="R8" s="16"/>
      <c r="S8" s="16"/>
      <c r="T8" s="16"/>
      <c r="U8" s="16"/>
      <c r="V8" s="16"/>
      <c r="W8" s="16"/>
      <c r="X8" s="16"/>
      <c r="Y8" s="16"/>
      <c r="Z8" s="16"/>
      <c r="AA8" s="15"/>
      <c r="AB8" s="16"/>
      <c r="AC8" s="27"/>
      <c r="AD8" s="27"/>
      <c r="AE8" s="27"/>
      <c r="AF8" s="27"/>
      <c r="AG8" s="27"/>
      <c r="AH8" s="27"/>
    </row>
    <row r="9" spans="1:34" ht="15.75" thickBot="1" x14ac:dyDescent="0.25">
      <c r="A9" s="7"/>
      <c r="B9" s="7"/>
      <c r="C9" s="13"/>
      <c r="D9" s="1"/>
      <c r="E9" s="7"/>
      <c r="F9" s="7"/>
      <c r="N9" s="14"/>
      <c r="O9" s="417" t="s">
        <v>493</v>
      </c>
      <c r="P9" s="418"/>
      <c r="Q9" s="419"/>
      <c r="R9" s="15"/>
      <c r="S9" s="15"/>
      <c r="T9" s="16"/>
      <c r="U9" s="16"/>
      <c r="V9" s="16"/>
      <c r="W9" s="16"/>
      <c r="AA9" s="1"/>
    </row>
    <row r="10" spans="1:34" ht="26.25" thickBot="1" x14ac:dyDescent="0.25">
      <c r="A10" s="7"/>
      <c r="B10" s="17" t="s">
        <v>41</v>
      </c>
      <c r="C10" s="13"/>
      <c r="D10" s="1"/>
      <c r="E10" s="7"/>
      <c r="F10" s="7"/>
      <c r="N10" s="18"/>
      <c r="O10" s="58" t="s">
        <v>494</v>
      </c>
      <c r="P10" s="58" t="s">
        <v>495</v>
      </c>
      <c r="Q10" s="58" t="s">
        <v>471</v>
      </c>
      <c r="R10" s="4" t="s">
        <v>496</v>
      </c>
      <c r="S10" s="1"/>
      <c r="AA10" s="19" t="s">
        <v>497</v>
      </c>
    </row>
    <row r="11" spans="1:34" ht="25.5" x14ac:dyDescent="0.25">
      <c r="A11" s="12">
        <v>1</v>
      </c>
      <c r="B11" s="20" t="s">
        <v>498</v>
      </c>
      <c r="C11" s="13" t="str">
        <f>'Para-responder'!D11</f>
        <v>SI</v>
      </c>
      <c r="D11" s="1" t="str">
        <f>IF(C11="SI",AA11,"")</f>
        <v>Declaración de misión, visión y valores institucionales</v>
      </c>
      <c r="E11" s="7"/>
      <c r="F11" s="7"/>
      <c r="N11" s="18"/>
      <c r="O11" s="58" t="s">
        <v>26</v>
      </c>
      <c r="P11" s="59" t="s">
        <v>499</v>
      </c>
      <c r="Q11" s="60" t="s">
        <v>31</v>
      </c>
      <c r="R11" s="4" t="s">
        <v>32</v>
      </c>
      <c r="S11" s="1"/>
      <c r="AA11" s="22" t="s">
        <v>500</v>
      </c>
    </row>
    <row r="12" spans="1:34" ht="26.25" thickBot="1" x14ac:dyDescent="0.3">
      <c r="A12" s="12">
        <v>2</v>
      </c>
      <c r="B12" s="23" t="s">
        <v>501</v>
      </c>
      <c r="C12" s="13" t="str">
        <f>'Para-responder'!D12</f>
        <v>NO</v>
      </c>
      <c r="D12" s="1" t="str">
        <f>IF(C12="SI",AA12," ")</f>
        <v xml:space="preserve"> </v>
      </c>
      <c r="E12" s="7"/>
      <c r="F12" s="7"/>
      <c r="N12" s="18"/>
      <c r="O12" s="61" t="s">
        <v>27</v>
      </c>
      <c r="P12" s="59" t="s">
        <v>502</v>
      </c>
      <c r="Q12" s="62" t="s">
        <v>503</v>
      </c>
      <c r="R12" s="4" t="s">
        <v>33</v>
      </c>
      <c r="S12" s="1"/>
      <c r="AA12" s="22" t="s">
        <v>504</v>
      </c>
    </row>
    <row r="13" spans="1:34" x14ac:dyDescent="0.25">
      <c r="A13" s="12">
        <v>3</v>
      </c>
      <c r="B13" s="23" t="s">
        <v>505</v>
      </c>
      <c r="C13" s="13" t="str">
        <f>'Para-responder'!D13</f>
        <v>SI</v>
      </c>
      <c r="D13" s="15" t="str">
        <f>IF(C13="SI",AA13," ")</f>
        <v>Plan anual  vigente</v>
      </c>
      <c r="E13" s="24"/>
      <c r="F13" s="24"/>
      <c r="G13" s="25"/>
      <c r="H13" s="26"/>
      <c r="I13" s="26"/>
      <c r="J13" s="26"/>
      <c r="K13" s="26"/>
      <c r="L13" s="16"/>
      <c r="M13" s="16"/>
      <c r="N13" s="14"/>
      <c r="O13" s="63" t="s">
        <v>29</v>
      </c>
      <c r="P13" s="63" t="s">
        <v>506</v>
      </c>
      <c r="Q13" s="64" t="s">
        <v>507</v>
      </c>
      <c r="R13" s="1" t="s">
        <v>29</v>
      </c>
      <c r="S13" s="15"/>
      <c r="T13" s="16"/>
      <c r="U13" s="16"/>
      <c r="V13" s="16"/>
      <c r="W13" s="16"/>
      <c r="X13" s="16"/>
      <c r="Y13" s="16"/>
      <c r="Z13" s="16"/>
      <c r="AA13" s="28" t="s">
        <v>508</v>
      </c>
    </row>
    <row r="14" spans="1:34" ht="26.25" thickBot="1" x14ac:dyDescent="0.3">
      <c r="A14" s="12">
        <v>4</v>
      </c>
      <c r="B14" s="23" t="s">
        <v>509</v>
      </c>
      <c r="C14" s="13" t="str">
        <f>'Para-responder'!D22</f>
        <v>SI</v>
      </c>
      <c r="D14" s="15" t="str">
        <f>IF(C14="SI",AA14," ")</f>
        <v>Matriz Anual de Programación Institucional (MAPI)</v>
      </c>
      <c r="E14" s="24"/>
      <c r="F14" s="24"/>
      <c r="G14" s="25"/>
      <c r="H14" s="26"/>
      <c r="I14" s="26"/>
      <c r="J14" s="26"/>
      <c r="K14" s="26"/>
      <c r="L14" s="16"/>
      <c r="M14" s="16"/>
      <c r="N14" s="14"/>
      <c r="O14" s="65"/>
      <c r="P14" s="65"/>
      <c r="Q14" s="66" t="s">
        <v>510</v>
      </c>
      <c r="R14" s="15"/>
      <c r="S14" s="15"/>
      <c r="T14" s="16"/>
      <c r="U14" s="16"/>
      <c r="V14" s="16"/>
      <c r="W14" s="16"/>
      <c r="X14" s="16"/>
      <c r="Y14" s="16"/>
      <c r="Z14" s="16"/>
      <c r="AA14" s="28" t="s">
        <v>511</v>
      </c>
    </row>
    <row r="15" spans="1:34" x14ac:dyDescent="0.2">
      <c r="A15" s="12">
        <v>5</v>
      </c>
      <c r="B15" s="29" t="s">
        <v>512</v>
      </c>
      <c r="C15" s="13" t="str">
        <f>'Para-responder'!D23</f>
        <v>SI</v>
      </c>
      <c r="D15" s="1" t="str">
        <f>IF(C15="SI",AA15," ")</f>
        <v>Catálogo de Indicadores de gestión vigente</v>
      </c>
      <c r="E15" s="7"/>
      <c r="F15" s="7"/>
      <c r="G15" s="25"/>
      <c r="H15" s="26"/>
      <c r="I15" s="26"/>
      <c r="J15" s="26"/>
      <c r="K15" s="26"/>
      <c r="L15" s="16"/>
      <c r="M15" s="16"/>
      <c r="N15" s="14"/>
      <c r="O15" s="15"/>
      <c r="P15" s="15"/>
      <c r="Q15" s="15"/>
      <c r="R15" s="15"/>
      <c r="S15" s="15"/>
      <c r="T15" s="16"/>
      <c r="U15" s="16"/>
      <c r="V15" s="16"/>
      <c r="W15" s="16"/>
      <c r="X15" s="16"/>
      <c r="Y15" s="16"/>
      <c r="Z15" s="16"/>
      <c r="AA15" s="22" t="s">
        <v>513</v>
      </c>
    </row>
    <row r="16" spans="1:34" x14ac:dyDescent="0.2">
      <c r="A16" s="7"/>
      <c r="B16" s="7"/>
      <c r="C16" s="13"/>
      <c r="D16" s="1"/>
      <c r="E16" s="7"/>
      <c r="F16" s="7"/>
      <c r="G16" s="25"/>
      <c r="H16" s="26"/>
      <c r="I16" s="26"/>
      <c r="J16" s="26"/>
      <c r="K16" s="26"/>
      <c r="L16" s="16"/>
      <c r="M16" s="16"/>
      <c r="N16" s="14"/>
      <c r="O16" s="15"/>
      <c r="P16" s="15"/>
      <c r="Q16" s="15"/>
      <c r="R16" s="15"/>
      <c r="S16" s="15"/>
      <c r="T16" s="16"/>
      <c r="U16" s="16"/>
      <c r="V16" s="16"/>
      <c r="W16" s="16"/>
      <c r="X16" s="16"/>
      <c r="Y16" s="16"/>
      <c r="Z16" s="16"/>
      <c r="AA16" s="1"/>
    </row>
    <row r="17" spans="1:34" ht="26.25" customHeight="1" thickBot="1" x14ac:dyDescent="0.25">
      <c r="A17" s="7"/>
      <c r="B17" s="17" t="s">
        <v>514</v>
      </c>
      <c r="C17" s="21"/>
      <c r="D17" s="1"/>
      <c r="E17" s="7"/>
      <c r="F17" s="7"/>
      <c r="N17" s="14"/>
      <c r="O17" s="15"/>
      <c r="P17" s="15"/>
      <c r="Q17" s="15"/>
      <c r="R17" s="15"/>
      <c r="S17" s="15"/>
      <c r="T17" s="16"/>
      <c r="U17" s="16"/>
      <c r="V17" s="16"/>
      <c r="W17" s="16"/>
      <c r="X17" s="16"/>
      <c r="Y17" s="16"/>
      <c r="AA17" s="1"/>
    </row>
    <row r="18" spans="1:34" ht="25.5" x14ac:dyDescent="0.2">
      <c r="A18" s="30">
        <v>6</v>
      </c>
      <c r="B18" s="29" t="s">
        <v>515</v>
      </c>
      <c r="C18" s="21" t="e">
        <f>'Para-responder'!#REF!</f>
        <v>#REF!</v>
      </c>
      <c r="D18" s="1" t="e">
        <f>IF(C18="SI",AA18," ")</f>
        <v>#REF!</v>
      </c>
      <c r="E18" s="7"/>
      <c r="F18" s="7"/>
      <c r="N18" s="410" t="s">
        <v>516</v>
      </c>
      <c r="O18" s="411"/>
      <c r="P18" s="411"/>
      <c r="Q18" s="411"/>
      <c r="R18" s="411"/>
      <c r="S18" s="411"/>
      <c r="T18" s="411"/>
      <c r="U18" s="411"/>
      <c r="V18" s="411"/>
      <c r="W18" s="412"/>
      <c r="X18" s="16"/>
      <c r="Y18" s="16"/>
      <c r="AA18" s="22" t="s">
        <v>517</v>
      </c>
    </row>
    <row r="19" spans="1:34" ht="25.5" x14ac:dyDescent="0.2">
      <c r="A19" s="30">
        <v>7</v>
      </c>
      <c r="B19" s="29" t="s">
        <v>518</v>
      </c>
      <c r="C19" s="21"/>
      <c r="D19" s="1"/>
      <c r="E19" s="7"/>
      <c r="F19" s="7"/>
      <c r="N19" s="67"/>
      <c r="O19" s="42"/>
      <c r="P19" s="68" t="s">
        <v>26</v>
      </c>
      <c r="Q19" s="68" t="s">
        <v>29</v>
      </c>
      <c r="R19" s="68"/>
      <c r="S19" s="68"/>
      <c r="T19" s="69"/>
      <c r="U19" s="69" t="s">
        <v>519</v>
      </c>
      <c r="V19" s="69" t="s">
        <v>520</v>
      </c>
      <c r="W19" s="70" t="s">
        <v>521</v>
      </c>
      <c r="X19" s="16"/>
      <c r="Y19" s="16"/>
      <c r="AA19" s="1"/>
    </row>
    <row r="20" spans="1:34" x14ac:dyDescent="0.2">
      <c r="A20" s="7"/>
      <c r="B20" s="31" t="s">
        <v>522</v>
      </c>
      <c r="C20" s="21" t="e">
        <f>'Para-responder'!#REF!</f>
        <v>#REF!</v>
      </c>
      <c r="D20" s="1" t="e">
        <f t="shared" ref="D20:D26" si="0">IF(C20="SI",AA20," ")</f>
        <v>#REF!</v>
      </c>
      <c r="E20" s="7"/>
      <c r="F20" s="7"/>
      <c r="N20" s="71" t="s">
        <v>523</v>
      </c>
      <c r="O20" s="68" t="s">
        <v>524</v>
      </c>
      <c r="P20" s="42"/>
      <c r="Q20" s="42"/>
      <c r="R20" s="42"/>
      <c r="S20" s="42"/>
      <c r="T20" s="72"/>
      <c r="U20" s="72"/>
      <c r="V20" s="73">
        <f>SUM(U21:U28)/8</f>
        <v>60.016025641025635</v>
      </c>
      <c r="W20" s="70">
        <f>V20*0.2</f>
        <v>12.003205128205128</v>
      </c>
      <c r="X20" s="16"/>
      <c r="Y20" s="16"/>
      <c r="AA20" s="22" t="s">
        <v>525</v>
      </c>
    </row>
    <row r="21" spans="1:34" x14ac:dyDescent="0.2">
      <c r="A21" s="7"/>
      <c r="B21" s="31" t="s">
        <v>526</v>
      </c>
      <c r="C21" s="21" t="e">
        <f>'Para-responder'!#REF!</f>
        <v>#REF!</v>
      </c>
      <c r="D21" s="1" t="e">
        <f t="shared" si="0"/>
        <v>#REF!</v>
      </c>
      <c r="E21" s="7"/>
      <c r="F21" s="7"/>
      <c r="N21" s="67">
        <f>5-Q21</f>
        <v>5</v>
      </c>
      <c r="O21" s="42" t="s">
        <v>1</v>
      </c>
      <c r="P21" s="42">
        <f>COUNTIF(C11:C15,"Si")</f>
        <v>4</v>
      </c>
      <c r="Q21" s="42">
        <f>COUNTIF(C14,"NO APLICA")</f>
        <v>0</v>
      </c>
      <c r="R21" s="42"/>
      <c r="S21" s="42"/>
      <c r="T21" s="72"/>
      <c r="U21" s="74">
        <f>P21/N21*100</f>
        <v>80</v>
      </c>
      <c r="V21" s="75"/>
      <c r="W21" s="76"/>
      <c r="AA21" s="22" t="s">
        <v>525</v>
      </c>
    </row>
    <row r="22" spans="1:34" x14ac:dyDescent="0.2">
      <c r="A22" s="7"/>
      <c r="B22" s="31" t="s">
        <v>527</v>
      </c>
      <c r="C22" s="21" t="e">
        <f>'Para-responder'!#REF!</f>
        <v>#REF!</v>
      </c>
      <c r="D22" s="1" t="e">
        <f t="shared" si="0"/>
        <v>#REF!</v>
      </c>
      <c r="E22" s="7"/>
      <c r="F22" s="7"/>
      <c r="N22" s="67">
        <v>5</v>
      </c>
      <c r="O22" s="42" t="s">
        <v>528</v>
      </c>
      <c r="P22" s="42">
        <f>COUNTIF(C18:C19,"Si")+(COUNTIF(C20:C23,"Si")/4)+COUNTIF(C24:C26,"Si")</f>
        <v>0</v>
      </c>
      <c r="Q22" s="42"/>
      <c r="R22" s="42"/>
      <c r="S22" s="42"/>
      <c r="T22" s="72"/>
      <c r="U22" s="74">
        <f t="shared" ref="U22:U27" si="1">P22/N22*100</f>
        <v>0</v>
      </c>
      <c r="V22" s="72"/>
      <c r="W22" s="76"/>
      <c r="AA22" s="22" t="s">
        <v>525</v>
      </c>
    </row>
    <row r="23" spans="1:34" x14ac:dyDescent="0.2">
      <c r="A23" s="7"/>
      <c r="B23" s="31" t="s">
        <v>529</v>
      </c>
      <c r="C23" s="21" t="e">
        <f>'Para-responder'!#REF!</f>
        <v>#REF!</v>
      </c>
      <c r="D23" s="1" t="e">
        <f t="shared" si="0"/>
        <v>#REF!</v>
      </c>
      <c r="E23" s="7"/>
      <c r="F23" s="7"/>
      <c r="N23" s="67">
        <f>13-Q23</f>
        <v>13</v>
      </c>
      <c r="O23" s="42" t="s">
        <v>530</v>
      </c>
      <c r="P23" s="42">
        <f>COUNTIF(C30:C45,"Si")</f>
        <v>5</v>
      </c>
      <c r="Q23" s="42">
        <f>COUNTIF(C30:C42,"NO APLICA")</f>
        <v>0</v>
      </c>
      <c r="R23" s="42"/>
      <c r="S23" s="42"/>
      <c r="T23" s="72"/>
      <c r="U23" s="74">
        <f t="shared" si="1"/>
        <v>38.461538461538467</v>
      </c>
      <c r="V23" s="72"/>
      <c r="W23" s="76"/>
      <c r="AA23" s="22" t="s">
        <v>525</v>
      </c>
    </row>
    <row r="24" spans="1:34" ht="25.5" x14ac:dyDescent="0.2">
      <c r="A24" s="12">
        <v>8</v>
      </c>
      <c r="B24" s="29" t="s">
        <v>531</v>
      </c>
      <c r="C24" s="21" t="e">
        <f>'Para-responder'!#REF!</f>
        <v>#REF!</v>
      </c>
      <c r="D24" s="1" t="e">
        <f t="shared" si="0"/>
        <v>#REF!</v>
      </c>
      <c r="E24" s="7"/>
      <c r="F24" s="7"/>
      <c r="N24" s="67">
        <v>5</v>
      </c>
      <c r="O24" s="42" t="s">
        <v>532</v>
      </c>
      <c r="P24" s="42">
        <f>(COUNTIF(C49:C52,"Si")/4)+COUNTIF(C53:C56,"Si")</f>
        <v>3</v>
      </c>
      <c r="Q24" s="42"/>
      <c r="R24" s="42"/>
      <c r="S24" s="42"/>
      <c r="T24" s="72"/>
      <c r="U24" s="74">
        <f t="shared" si="1"/>
        <v>60</v>
      </c>
      <c r="V24" s="72"/>
      <c r="W24" s="76"/>
      <c r="AA24" s="22" t="s">
        <v>533</v>
      </c>
    </row>
    <row r="25" spans="1:34" ht="25.5" x14ac:dyDescent="0.2">
      <c r="A25" s="12">
        <v>9</v>
      </c>
      <c r="B25" s="29" t="s">
        <v>534</v>
      </c>
      <c r="C25" s="21" t="e">
        <f>'Para-responder'!#REF!</f>
        <v>#REF!</v>
      </c>
      <c r="D25" s="1" t="e">
        <f t="shared" si="0"/>
        <v>#REF!</v>
      </c>
      <c r="E25" s="7"/>
      <c r="F25" s="7"/>
      <c r="N25" s="67">
        <f>3-Q25</f>
        <v>3</v>
      </c>
      <c r="O25" s="42" t="s">
        <v>6</v>
      </c>
      <c r="P25" s="42">
        <f>(COUNTIF(C60:C61,"Si")/2)+COUNTIF(C62:C63,"Si")</f>
        <v>3</v>
      </c>
      <c r="Q25" s="42">
        <f>COUNTIF(C60:C61,"No Aplica")/2+COUNTIF(C62:C63,"No Aplica")</f>
        <v>0</v>
      </c>
      <c r="R25" s="42"/>
      <c r="S25" s="42"/>
      <c r="T25" s="72"/>
      <c r="U25" s="74">
        <f t="shared" si="1"/>
        <v>100</v>
      </c>
      <c r="V25" s="72"/>
      <c r="W25" s="76"/>
      <c r="AA25" s="22" t="s">
        <v>535</v>
      </c>
    </row>
    <row r="26" spans="1:34" ht="38.25" x14ac:dyDescent="0.2">
      <c r="A26" s="12">
        <v>10</v>
      </c>
      <c r="B26" s="29" t="s">
        <v>536</v>
      </c>
      <c r="C26" s="21" t="e">
        <f>'Para-responder'!#REF!</f>
        <v>#REF!</v>
      </c>
      <c r="D26" s="1" t="e">
        <f t="shared" si="0"/>
        <v>#REF!</v>
      </c>
      <c r="E26" s="7"/>
      <c r="F26" s="7"/>
      <c r="N26" s="67">
        <v>5</v>
      </c>
      <c r="O26" s="42" t="s">
        <v>537</v>
      </c>
      <c r="P26" s="42">
        <f>(COUNTIF(C67:C69,"Si")/3)+(COUNTIF(C71:C72,"Si")/2)+(COUNTIF(C73:C74,"Si"))+(COUNTIF(C76:C78,"Si")/3)</f>
        <v>3.833333333333333</v>
      </c>
      <c r="Q26" s="42"/>
      <c r="R26" s="42"/>
      <c r="S26" s="42"/>
      <c r="T26" s="72"/>
      <c r="U26" s="74">
        <f t="shared" si="1"/>
        <v>76.666666666666657</v>
      </c>
      <c r="V26" s="72"/>
      <c r="W26" s="76"/>
      <c r="AA26" s="22" t="s">
        <v>538</v>
      </c>
    </row>
    <row r="27" spans="1:34" x14ac:dyDescent="0.2">
      <c r="A27" s="7"/>
      <c r="B27" s="7"/>
      <c r="C27" s="13"/>
      <c r="D27" s="1"/>
      <c r="E27" s="7"/>
      <c r="F27" s="7"/>
      <c r="N27" s="67">
        <v>4</v>
      </c>
      <c r="O27" s="42" t="s">
        <v>539</v>
      </c>
      <c r="P27" s="42">
        <f>COUNTIF(C81:C84,"Si")</f>
        <v>1</v>
      </c>
      <c r="Q27" s="42"/>
      <c r="R27" s="42"/>
      <c r="S27" s="42"/>
      <c r="T27" s="72"/>
      <c r="U27" s="74">
        <f t="shared" si="1"/>
        <v>25</v>
      </c>
      <c r="V27" s="72"/>
      <c r="W27" s="76"/>
      <c r="AA27" s="22"/>
    </row>
    <row r="28" spans="1:34" x14ac:dyDescent="0.2">
      <c r="A28" s="7"/>
      <c r="B28" s="17" t="s">
        <v>105</v>
      </c>
      <c r="C28" s="13"/>
      <c r="D28" s="1"/>
      <c r="E28" s="7"/>
      <c r="F28" s="7"/>
      <c r="N28" s="67">
        <v>3</v>
      </c>
      <c r="O28" s="42" t="s">
        <v>540</v>
      </c>
      <c r="P28" s="42">
        <f>COUNTIF(C88:C90,"Si")</f>
        <v>3</v>
      </c>
      <c r="Q28" s="42">
        <f>COUNTIF(C90,"No Aplica")</f>
        <v>0</v>
      </c>
      <c r="R28" s="42"/>
      <c r="S28" s="42"/>
      <c r="T28" s="72"/>
      <c r="U28" s="74">
        <f>P28/N28*100</f>
        <v>100</v>
      </c>
      <c r="V28" s="72"/>
      <c r="W28" s="76"/>
      <c r="AA28" s="1"/>
    </row>
    <row r="29" spans="1:34" x14ac:dyDescent="0.2">
      <c r="A29" s="7"/>
      <c r="B29" s="33" t="s">
        <v>541</v>
      </c>
      <c r="C29" s="34"/>
      <c r="D29" s="1"/>
      <c r="E29" s="7"/>
      <c r="F29" s="7"/>
      <c r="N29" s="67"/>
      <c r="O29" s="42"/>
      <c r="P29" s="68" t="s">
        <v>26</v>
      </c>
      <c r="Q29" s="68" t="s">
        <v>29</v>
      </c>
      <c r="R29" s="68"/>
      <c r="S29" s="68"/>
      <c r="T29" s="69"/>
      <c r="U29" s="69" t="s">
        <v>519</v>
      </c>
      <c r="V29" s="69" t="s">
        <v>520</v>
      </c>
      <c r="W29" s="70" t="s">
        <v>521</v>
      </c>
      <c r="AA29" s="1"/>
    </row>
    <row r="30" spans="1:34" ht="25.5" x14ac:dyDescent="0.2">
      <c r="A30" s="12">
        <v>11</v>
      </c>
      <c r="B30" s="35" t="s">
        <v>542</v>
      </c>
      <c r="C30" s="13" t="str">
        <f>'Para-responder'!D29</f>
        <v>SI</v>
      </c>
      <c r="D30" s="15" t="str">
        <f t="shared" ref="D30:D35" si="2">IF(C30="SI",AA30," ")</f>
        <v>Reglamento de organización y funcionamiento de la auditoría interna, o en su defecto Reglamento orgánico de la institución</v>
      </c>
      <c r="E30" s="7"/>
      <c r="F30" s="7"/>
      <c r="N30" s="67"/>
      <c r="O30" s="68" t="s">
        <v>543</v>
      </c>
      <c r="P30" s="42"/>
      <c r="Q30" s="42"/>
      <c r="R30" s="42"/>
      <c r="S30" s="42"/>
      <c r="T30" s="72"/>
      <c r="U30" s="72"/>
      <c r="V30" s="73">
        <f>SUM(U31:U38)/7</f>
        <v>50.833333333333329</v>
      </c>
      <c r="W30" s="70">
        <f>V30*0.4</f>
        <v>20.333333333333332</v>
      </c>
      <c r="AA30" s="22" t="s">
        <v>544</v>
      </c>
      <c r="AG30" s="2"/>
      <c r="AH30" s="2"/>
    </row>
    <row r="31" spans="1:34" x14ac:dyDescent="0.2">
      <c r="A31" s="12">
        <v>12</v>
      </c>
      <c r="B31" s="35" t="s">
        <v>545</v>
      </c>
      <c r="C31" s="13" t="str">
        <f>'Para-responder'!D30</f>
        <v>SI</v>
      </c>
      <c r="D31" s="15" t="str">
        <f t="shared" si="2"/>
        <v>Código de ética o similar emitido por el jerarca</v>
      </c>
      <c r="E31" s="7"/>
      <c r="F31" s="7"/>
      <c r="N31" s="67">
        <v>2</v>
      </c>
      <c r="O31" s="42" t="s">
        <v>1</v>
      </c>
      <c r="P31" s="42">
        <f>COUNTIF(C95:C96,"Si")</f>
        <v>2</v>
      </c>
      <c r="Q31" s="42"/>
      <c r="R31" s="42"/>
      <c r="S31" s="42"/>
      <c r="T31" s="72"/>
      <c r="U31" s="72">
        <f t="shared" ref="U31:U38" si="3">P31/N31*100</f>
        <v>100</v>
      </c>
      <c r="V31" s="72"/>
      <c r="W31" s="76"/>
      <c r="AA31" s="22" t="s">
        <v>546</v>
      </c>
      <c r="AG31" s="2"/>
      <c r="AH31" s="2"/>
    </row>
    <row r="32" spans="1:34" ht="25.5" x14ac:dyDescent="0.2">
      <c r="A32" s="12">
        <v>13</v>
      </c>
      <c r="B32" s="35" t="s">
        <v>547</v>
      </c>
      <c r="C32" s="13" t="str">
        <f>'Para-responder'!D31</f>
        <v>SI</v>
      </c>
      <c r="D32" s="1" t="str">
        <f t="shared" si="2"/>
        <v>Documentación de los mecanismos</v>
      </c>
      <c r="E32" s="7"/>
      <c r="F32" s="7"/>
      <c r="N32" s="77">
        <v>4</v>
      </c>
      <c r="O32" s="42" t="s">
        <v>528</v>
      </c>
      <c r="P32" s="42">
        <f>COUNTIF(C99:C102,"Si")</f>
        <v>0</v>
      </c>
      <c r="Q32" s="42"/>
      <c r="R32" s="42"/>
      <c r="S32" s="42"/>
      <c r="T32" s="72"/>
      <c r="U32" s="72">
        <f t="shared" si="3"/>
        <v>0</v>
      </c>
      <c r="V32" s="72"/>
      <c r="W32" s="76"/>
      <c r="AA32" s="22" t="s">
        <v>548</v>
      </c>
      <c r="AG32" s="2"/>
      <c r="AH32" s="2"/>
    </row>
    <row r="33" spans="1:34" x14ac:dyDescent="0.2">
      <c r="A33" s="12">
        <v>14</v>
      </c>
      <c r="B33" s="35" t="s">
        <v>549</v>
      </c>
      <c r="C33" s="13" t="str">
        <f>'Para-responder'!D32</f>
        <v>SI</v>
      </c>
      <c r="D33" s="1" t="str">
        <f t="shared" si="2"/>
        <v>Organigrama y reglamento orgánico actualizados</v>
      </c>
      <c r="E33" s="7"/>
      <c r="F33" s="7"/>
      <c r="N33" s="77">
        <v>8</v>
      </c>
      <c r="O33" s="42" t="s">
        <v>530</v>
      </c>
      <c r="P33" s="42">
        <f>COUNTIF(C106:C116,"Si")</f>
        <v>3</v>
      </c>
      <c r="Q33" s="42"/>
      <c r="R33" s="42"/>
      <c r="S33" s="42"/>
      <c r="T33" s="72"/>
      <c r="U33" s="72">
        <f>P33/N33*100</f>
        <v>37.5</v>
      </c>
      <c r="V33" s="72"/>
      <c r="W33" s="76"/>
      <c r="AA33" s="22" t="s">
        <v>550</v>
      </c>
      <c r="AG33" s="2"/>
      <c r="AH33" s="2"/>
    </row>
    <row r="34" spans="1:34" ht="25.5" x14ac:dyDescent="0.2">
      <c r="A34" s="12">
        <v>15</v>
      </c>
      <c r="B34" s="35" t="s">
        <v>551</v>
      </c>
      <c r="C34" s="13" t="str">
        <f>'Para-responder'!D33</f>
        <v>NO</v>
      </c>
      <c r="D34" s="1" t="str">
        <f t="shared" si="2"/>
        <v xml:space="preserve"> </v>
      </c>
      <c r="E34" s="7"/>
      <c r="F34" s="7"/>
      <c r="N34" s="67">
        <v>3</v>
      </c>
      <c r="O34" s="42" t="s">
        <v>532</v>
      </c>
      <c r="P34" s="42">
        <f>COUNTIF(C119:C121,"Si")</f>
        <v>1</v>
      </c>
      <c r="Q34" s="42"/>
      <c r="R34" s="42"/>
      <c r="S34" s="42"/>
      <c r="T34" s="72"/>
      <c r="U34" s="72">
        <f t="shared" si="3"/>
        <v>33.333333333333329</v>
      </c>
      <c r="V34" s="72"/>
      <c r="W34" s="76"/>
      <c r="AA34" s="22" t="s">
        <v>552</v>
      </c>
      <c r="AG34" s="2"/>
      <c r="AH34" s="2"/>
    </row>
    <row r="35" spans="1:34" ht="38.25" x14ac:dyDescent="0.2">
      <c r="A35" s="12">
        <v>16</v>
      </c>
      <c r="B35" s="35" t="s">
        <v>553</v>
      </c>
      <c r="C35" s="13" t="str">
        <f>'Para-responder'!D34</f>
        <v>NO</v>
      </c>
      <c r="D35" s="1" t="str">
        <f t="shared" si="2"/>
        <v xml:space="preserve"> </v>
      </c>
      <c r="E35" s="7"/>
      <c r="F35" s="7"/>
      <c r="N35" s="67">
        <f>2-Q35</f>
        <v>2</v>
      </c>
      <c r="O35" s="42" t="s">
        <v>6</v>
      </c>
      <c r="P35" s="42">
        <f>COUNTIF(C124:C125,"Si")</f>
        <v>2</v>
      </c>
      <c r="Q35" s="42">
        <f>COUNTIF(C125,"NO APLICA")</f>
        <v>0</v>
      </c>
      <c r="R35" s="42"/>
      <c r="S35" s="42"/>
      <c r="T35" s="72"/>
      <c r="U35" s="72">
        <f t="shared" si="3"/>
        <v>100</v>
      </c>
      <c r="V35" s="72"/>
      <c r="W35" s="76"/>
      <c r="AA35" s="22" t="s">
        <v>554</v>
      </c>
      <c r="AG35" s="2"/>
      <c r="AH35" s="2"/>
    </row>
    <row r="36" spans="1:34" ht="25.5" x14ac:dyDescent="0.2">
      <c r="A36" s="7"/>
      <c r="B36" s="33" t="s">
        <v>555</v>
      </c>
      <c r="C36" s="34"/>
      <c r="D36" s="1"/>
      <c r="E36" s="7"/>
      <c r="F36" s="7"/>
      <c r="N36" s="67">
        <v>0</v>
      </c>
      <c r="O36" s="42" t="s">
        <v>537</v>
      </c>
      <c r="P36" s="42"/>
      <c r="Q36" s="42"/>
      <c r="R36" s="42"/>
      <c r="S36" s="42"/>
      <c r="T36" s="72"/>
      <c r="U36" s="72"/>
      <c r="V36" s="72"/>
      <c r="W36" s="76"/>
      <c r="AA36" s="22"/>
      <c r="AG36" s="2"/>
      <c r="AH36" s="2"/>
    </row>
    <row r="37" spans="1:34" ht="25.5" x14ac:dyDescent="0.2">
      <c r="A37" s="12">
        <v>17</v>
      </c>
      <c r="B37" s="35" t="s">
        <v>556</v>
      </c>
      <c r="C37" s="13" t="str">
        <f>'Para-responder'!D38</f>
        <v>NO</v>
      </c>
      <c r="D37" s="1" t="str">
        <f>IF(C37="SI",AA37," ")</f>
        <v xml:space="preserve"> </v>
      </c>
      <c r="E37" s="7"/>
      <c r="F37" s="7"/>
      <c r="N37" s="67">
        <v>6</v>
      </c>
      <c r="O37" s="42" t="s">
        <v>539</v>
      </c>
      <c r="P37" s="42">
        <f>COUNTIF(C140:C143,"Si")+COUNTIF(C128,"Si")+(COUNTIF(C130:C139,"Si")/10)</f>
        <v>5.0999999999999996</v>
      </c>
      <c r="Q37" s="42"/>
      <c r="R37" s="42"/>
      <c r="S37" s="42"/>
      <c r="T37" s="72"/>
      <c r="U37" s="72">
        <f t="shared" si="3"/>
        <v>85</v>
      </c>
      <c r="V37" s="72"/>
      <c r="W37" s="76"/>
      <c r="AA37" s="22" t="s">
        <v>557</v>
      </c>
      <c r="AG37" s="2"/>
      <c r="AH37" s="2"/>
    </row>
    <row r="38" spans="1:34" ht="25.5" x14ac:dyDescent="0.2">
      <c r="A38" s="12">
        <v>18</v>
      </c>
      <c r="B38" s="35" t="s">
        <v>558</v>
      </c>
      <c r="C38" s="13" t="str">
        <f>'Para-responder'!D39</f>
        <v>NO</v>
      </c>
      <c r="D38" s="1" t="str">
        <f>IF(C38="SI",AA38," ")</f>
        <v xml:space="preserve"> </v>
      </c>
      <c r="E38" s="7"/>
      <c r="F38" s="7"/>
      <c r="N38" s="67">
        <v>2</v>
      </c>
      <c r="O38" s="42" t="s">
        <v>540</v>
      </c>
      <c r="P38" s="42">
        <f>COUNTIF(C146:C147,"Si")</f>
        <v>0</v>
      </c>
      <c r="Q38" s="42"/>
      <c r="R38" s="42"/>
      <c r="S38" s="42"/>
      <c r="T38" s="72"/>
      <c r="U38" s="72">
        <f t="shared" si="3"/>
        <v>0</v>
      </c>
      <c r="V38" s="72"/>
      <c r="W38" s="76"/>
      <c r="AA38" s="22" t="s">
        <v>559</v>
      </c>
      <c r="AG38" s="2"/>
      <c r="AH38" s="2"/>
    </row>
    <row r="39" spans="1:34" x14ac:dyDescent="0.2">
      <c r="A39" s="7"/>
      <c r="B39" s="36" t="s">
        <v>560</v>
      </c>
      <c r="C39" s="34"/>
      <c r="D39" s="1"/>
      <c r="E39" s="7"/>
      <c r="F39" s="7"/>
      <c r="N39" s="67"/>
      <c r="P39" s="68" t="s">
        <v>26</v>
      </c>
      <c r="Q39" s="68" t="s">
        <v>561</v>
      </c>
      <c r="R39" s="68" t="s">
        <v>499</v>
      </c>
      <c r="S39" s="68" t="s">
        <v>502</v>
      </c>
      <c r="T39" s="69" t="s">
        <v>506</v>
      </c>
      <c r="U39" s="69" t="s">
        <v>519</v>
      </c>
      <c r="V39" s="69" t="s">
        <v>520</v>
      </c>
      <c r="W39" s="70" t="s">
        <v>521</v>
      </c>
      <c r="AA39" s="1"/>
      <c r="AG39" s="2"/>
      <c r="AH39" s="2"/>
    </row>
    <row r="40" spans="1:34" ht="25.5" x14ac:dyDescent="0.2">
      <c r="A40" s="12">
        <v>19</v>
      </c>
      <c r="B40" s="35" t="s">
        <v>562</v>
      </c>
      <c r="C40" s="13" t="str">
        <f>'Para-responder'!D43</f>
        <v>SI</v>
      </c>
      <c r="D40" s="1" t="str">
        <f>IF(C40="SI",AA40," ")</f>
        <v>Regulaciones atinentes</v>
      </c>
      <c r="E40" s="7"/>
      <c r="F40" s="7"/>
      <c r="N40" s="67"/>
      <c r="O40" s="68" t="s">
        <v>563</v>
      </c>
      <c r="P40" s="68"/>
      <c r="Q40" s="68"/>
      <c r="R40" s="68"/>
      <c r="S40" s="68"/>
      <c r="T40" s="69"/>
      <c r="U40" s="69"/>
      <c r="V40" s="69" t="e">
        <f>(U41+U47+U55+U53+U57+U65+U63)/7</f>
        <v>#REF!</v>
      </c>
      <c r="W40" s="70" t="e">
        <f>V41*0.4</f>
        <v>#REF!</v>
      </c>
      <c r="AA40" s="22" t="s">
        <v>564</v>
      </c>
      <c r="AG40" s="2"/>
      <c r="AH40" s="2"/>
    </row>
    <row r="41" spans="1:34" ht="25.5" x14ac:dyDescent="0.2">
      <c r="A41" s="12">
        <v>20</v>
      </c>
      <c r="B41" s="35" t="s">
        <v>565</v>
      </c>
      <c r="C41" s="13" t="e">
        <f>'Para-responder'!#REF!</f>
        <v>#REF!</v>
      </c>
      <c r="D41" s="1" t="e">
        <f>IF(C41="SI",AA41," ")</f>
        <v>#REF!</v>
      </c>
      <c r="E41" s="7"/>
      <c r="F41" s="7"/>
      <c r="N41" s="67"/>
      <c r="O41" s="78" t="s">
        <v>1</v>
      </c>
      <c r="P41" s="72"/>
      <c r="Q41" s="42"/>
      <c r="R41" s="42"/>
      <c r="S41" s="42"/>
      <c r="T41" s="72"/>
      <c r="U41" s="74">
        <f>(P42+Q42+SUM(R43:R46)+(SUM(S43:S46)/2))/(6-Q42)*100</f>
        <v>66.666666666666657</v>
      </c>
      <c r="V41" s="72" t="e">
        <f>IF(N47="NO APLICA",(U41+U55+U53+U57+U63)/5,(U41+U47+U55+U53+U57+U65+U63)/7)</f>
        <v>#REF!</v>
      </c>
      <c r="W41" s="76"/>
      <c r="AA41" s="22" t="s">
        <v>566</v>
      </c>
      <c r="AG41" s="2"/>
      <c r="AH41" s="2"/>
    </row>
    <row r="42" spans="1:34" ht="25.5" x14ac:dyDescent="0.2">
      <c r="A42" s="12">
        <v>21</v>
      </c>
      <c r="B42" s="35" t="s">
        <v>567</v>
      </c>
      <c r="C42" s="13" t="e">
        <f>'Para-responder'!#REF!</f>
        <v>#REF!</v>
      </c>
      <c r="D42" s="1" t="e">
        <f>IF(C42="SI",AA42," ")</f>
        <v>#REF!</v>
      </c>
      <c r="E42" s="7"/>
      <c r="F42" s="7"/>
      <c r="N42" s="67">
        <f>2-Q42</f>
        <v>2</v>
      </c>
      <c r="O42" s="79" t="s">
        <v>568</v>
      </c>
      <c r="P42" s="42">
        <f>COUNTIF(C152:C153,"Si")</f>
        <v>1</v>
      </c>
      <c r="Q42" s="42">
        <f>COUNTIF(C153,"NO APLICA")</f>
        <v>0</v>
      </c>
      <c r="R42" s="42"/>
      <c r="S42" s="42"/>
      <c r="T42" s="72"/>
      <c r="U42" s="80"/>
      <c r="V42" s="72"/>
      <c r="W42" s="76"/>
      <c r="AA42" s="22" t="s">
        <v>569</v>
      </c>
      <c r="AG42" s="2"/>
      <c r="AH42" s="2"/>
    </row>
    <row r="43" spans="1:34" ht="25.5" x14ac:dyDescent="0.2">
      <c r="A43" s="12">
        <v>22</v>
      </c>
      <c r="B43" s="35" t="s">
        <v>570</v>
      </c>
      <c r="C43" s="13" t="e">
        <f>'Para-responder'!#REF!</f>
        <v>#REF!</v>
      </c>
      <c r="D43" s="1" t="e">
        <f>IF(C43="SI",AA43," ")</f>
        <v>#REF!</v>
      </c>
      <c r="E43" s="7"/>
      <c r="F43" s="7"/>
      <c r="N43" s="67">
        <v>1</v>
      </c>
      <c r="O43" s="79" t="s">
        <v>571</v>
      </c>
      <c r="P43" s="42"/>
      <c r="Q43" s="42"/>
      <c r="R43" s="81">
        <f>IF(C166="Alto",1,0)</f>
        <v>1</v>
      </c>
      <c r="S43" s="81">
        <f>IF(C166="Medio",1,0)</f>
        <v>0</v>
      </c>
      <c r="T43" s="74"/>
      <c r="U43" s="80"/>
      <c r="V43" s="72"/>
      <c r="W43" s="76"/>
      <c r="AA43" s="22" t="s">
        <v>572</v>
      </c>
      <c r="AG43" s="2"/>
      <c r="AH43" s="2"/>
    </row>
    <row r="44" spans="1:34" x14ac:dyDescent="0.2">
      <c r="A44" s="7"/>
      <c r="B44" s="36" t="s">
        <v>573</v>
      </c>
      <c r="C44" s="34"/>
      <c r="D44" s="1"/>
      <c r="E44" s="7"/>
      <c r="F44" s="7"/>
      <c r="N44" s="67"/>
      <c r="O44" s="82" t="s">
        <v>574</v>
      </c>
      <c r="P44" s="42"/>
      <c r="Q44" s="83">
        <f>C156</f>
        <v>1</v>
      </c>
      <c r="R44" s="84">
        <f>IF(Q44&gt;=0.85,1,0)</f>
        <v>1</v>
      </c>
      <c r="S44" s="84">
        <f>IF(AND(Q44&lt;0.85,Q44&gt;0.6),1,0)</f>
        <v>0</v>
      </c>
      <c r="T44" s="84">
        <f>IF(Q44&lt;=0.6,1,0)</f>
        <v>0</v>
      </c>
      <c r="U44" s="72"/>
      <c r="V44" s="72"/>
      <c r="W44" s="76"/>
      <c r="AA44" s="1"/>
      <c r="AG44" s="2"/>
      <c r="AH44" s="2"/>
    </row>
    <row r="45" spans="1:34" x14ac:dyDescent="0.2">
      <c r="A45" s="12">
        <v>23</v>
      </c>
      <c r="B45" s="35" t="s">
        <v>575</v>
      </c>
      <c r="C45" s="13" t="e">
        <f>'Para-responder'!#REF!</f>
        <v>#REF!</v>
      </c>
      <c r="D45" s="1" t="e">
        <f>IF(C45="SI",AA45," ")</f>
        <v>#REF!</v>
      </c>
      <c r="E45" s="7"/>
      <c r="F45" s="7"/>
      <c r="N45" s="67"/>
      <c r="O45" s="82" t="s">
        <v>576</v>
      </c>
      <c r="P45" s="42"/>
      <c r="Q45" s="83">
        <f>C162</f>
        <v>0.94120903712623349</v>
      </c>
      <c r="R45" s="84">
        <f>IF(Q45&gt;=0.85,1,0)</f>
        <v>1</v>
      </c>
      <c r="S45" s="84">
        <f>IF(AND(Q45&lt;0.85,Q45&gt;0.6),1,0)</f>
        <v>0</v>
      </c>
      <c r="T45" s="84">
        <f>IF(Q45&lt;=0.6,1,0)</f>
        <v>0</v>
      </c>
      <c r="U45" s="72"/>
      <c r="V45" s="72"/>
      <c r="W45" s="76"/>
      <c r="AA45" s="22" t="s">
        <v>577</v>
      </c>
      <c r="AG45" s="2"/>
      <c r="AH45" s="2"/>
    </row>
    <row r="46" spans="1:34" x14ac:dyDescent="0.2">
      <c r="A46" s="7"/>
      <c r="B46" s="7"/>
      <c r="C46" s="13"/>
      <c r="D46" s="1"/>
      <c r="E46" s="7"/>
      <c r="F46" s="7"/>
      <c r="N46" s="67"/>
      <c r="O46" s="82" t="s">
        <v>578</v>
      </c>
      <c r="Q46" s="42">
        <f>C161</f>
        <v>0.09</v>
      </c>
      <c r="R46" s="84">
        <f>IF(Q46&gt;=80,1,0)</f>
        <v>0</v>
      </c>
      <c r="S46" s="84">
        <f>IF(AND(Q46&lt;80,Q46&gt;50),1,0)</f>
        <v>0</v>
      </c>
      <c r="T46" s="84">
        <f>IF(Q46&lt;=50,1,0)</f>
        <v>1</v>
      </c>
      <c r="U46" s="72"/>
      <c r="V46" s="72"/>
      <c r="W46" s="76"/>
      <c r="AA46" s="1"/>
    </row>
    <row r="47" spans="1:34" x14ac:dyDescent="0.2">
      <c r="A47" s="7"/>
      <c r="B47" s="17" t="s">
        <v>171</v>
      </c>
      <c r="C47" s="13"/>
      <c r="D47" s="1"/>
      <c r="E47" s="7"/>
      <c r="F47" s="7"/>
      <c r="N47" s="85" t="e">
        <f>'Para-responder'!#REF!</f>
        <v>#REF!</v>
      </c>
      <c r="O47" s="78" t="s">
        <v>528</v>
      </c>
      <c r="P47" s="42"/>
      <c r="Q47" s="86"/>
      <c r="R47" s="74"/>
      <c r="S47" s="84"/>
      <c r="T47" s="74"/>
      <c r="U47" s="87" t="e">
        <f>IF(N47="no disponibles",0,(SUM(R48:R52)+(SUM(S48:S52)/2))/5*100)</f>
        <v>#REF!</v>
      </c>
      <c r="V47" s="72"/>
      <c r="W47" s="76"/>
      <c r="AA47" s="1"/>
    </row>
    <row r="48" spans="1:34" ht="25.5" x14ac:dyDescent="0.2">
      <c r="A48" s="12">
        <v>24</v>
      </c>
      <c r="B48" s="35" t="s">
        <v>579</v>
      </c>
      <c r="C48" s="13"/>
      <c r="D48" s="1"/>
      <c r="E48" s="7"/>
      <c r="F48" s="7"/>
      <c r="N48" s="67"/>
      <c r="O48" s="82" t="s">
        <v>580</v>
      </c>
      <c r="P48" s="42"/>
      <c r="Q48" s="88" t="e">
        <f>C172</f>
        <v>#REF!</v>
      </c>
      <c r="R48" s="84" t="e">
        <f>IF(AND(Q48&lt;=2,Q48&gt;=1),1,0)</f>
        <v>#REF!</v>
      </c>
      <c r="S48" s="84" t="e">
        <f>IF(OR(AND(Q48&lt;=2.1,2&lt;Q48),AND(0.9&lt;=Q48,Q48&lt;1)),1,0)</f>
        <v>#REF!</v>
      </c>
      <c r="T48" s="84"/>
      <c r="U48" s="72"/>
      <c r="V48" s="72"/>
      <c r="W48" s="76"/>
    </row>
    <row r="49" spans="1:27" x14ac:dyDescent="0.2">
      <c r="A49" s="12"/>
      <c r="B49" s="39" t="s">
        <v>581</v>
      </c>
      <c r="C49" s="13" t="str">
        <f>'Para-responder'!D50</f>
        <v>SI</v>
      </c>
      <c r="D49" s="1" t="str">
        <f t="shared" ref="D49:D56" si="4">IF(C49="SI",AA49," ")</f>
        <v>Normativa interna sobre planificación de contratación administrativa</v>
      </c>
      <c r="E49" s="7"/>
      <c r="F49" s="7"/>
      <c r="N49" s="89"/>
      <c r="O49" s="90" t="s">
        <v>582</v>
      </c>
      <c r="P49" s="72"/>
      <c r="Q49" s="91">
        <f>4.74/100</f>
        <v>4.7400000000000005E-2</v>
      </c>
      <c r="R49" s="74"/>
      <c r="S49" s="74"/>
      <c r="T49" s="74"/>
      <c r="U49" s="72"/>
      <c r="V49" s="72"/>
      <c r="W49" s="76"/>
      <c r="AA49" s="22" t="s">
        <v>583</v>
      </c>
    </row>
    <row r="50" spans="1:27" ht="25.5" x14ac:dyDescent="0.2">
      <c r="A50" s="12"/>
      <c r="B50" s="39" t="s">
        <v>584</v>
      </c>
      <c r="C50" s="13" t="str">
        <f>'Para-responder'!D51</f>
        <v>SI</v>
      </c>
      <c r="D50" s="1" t="str">
        <f t="shared" si="4"/>
        <v>Normativa interna sobre ejecución de procedimientos de contratación administrativa</v>
      </c>
      <c r="E50" s="7"/>
      <c r="F50" s="7"/>
      <c r="N50" s="67"/>
      <c r="O50" s="82" t="s">
        <v>585</v>
      </c>
      <c r="P50" s="42"/>
      <c r="Q50" s="83" t="e">
        <f>C173</f>
        <v>#REF!</v>
      </c>
      <c r="R50" s="84" t="e">
        <f>IF(Q50&gt;=0.85,1,0)</f>
        <v>#REF!</v>
      </c>
      <c r="S50" s="84" t="e">
        <f>IF(AND((0.85&gt;Q50), (Q50&gt;0.6)),1,0)</f>
        <v>#REF!</v>
      </c>
      <c r="T50" s="84" t="e">
        <f>IF(0.6&gt;=Q50,1,0)</f>
        <v>#REF!</v>
      </c>
      <c r="U50" s="72"/>
      <c r="V50" s="72"/>
      <c r="W50" s="76"/>
      <c r="AA50" s="22" t="s">
        <v>586</v>
      </c>
    </row>
    <row r="51" spans="1:27" x14ac:dyDescent="0.2">
      <c r="A51" s="12"/>
      <c r="B51" s="39" t="s">
        <v>587</v>
      </c>
      <c r="C51" s="13" t="str">
        <f>'Para-responder'!D52</f>
        <v>SI</v>
      </c>
      <c r="D51" s="1" t="str">
        <f t="shared" si="4"/>
        <v>Nomativa interna sobre aprobación interna de contratos</v>
      </c>
      <c r="E51" s="7"/>
      <c r="F51" s="7"/>
      <c r="N51" s="67"/>
      <c r="O51" s="82" t="s">
        <v>588</v>
      </c>
      <c r="P51" s="42"/>
      <c r="Q51" s="92" t="e">
        <f>C174</f>
        <v>#REF!</v>
      </c>
      <c r="R51" s="84" t="e">
        <f>IF(Q51&gt;=0.85,1,0)</f>
        <v>#REF!</v>
      </c>
      <c r="S51" s="84" t="e">
        <f>IF(AND((0.85&gt;Q51), (Q51&gt;0.6)),1,0)</f>
        <v>#REF!</v>
      </c>
      <c r="T51" s="84" t="e">
        <f>IF(0.6&gt;=Q51,1,0)</f>
        <v>#REF!</v>
      </c>
      <c r="U51" s="72"/>
      <c r="V51" s="72"/>
      <c r="W51" s="76"/>
      <c r="AA51" s="22" t="s">
        <v>589</v>
      </c>
    </row>
    <row r="52" spans="1:27" x14ac:dyDescent="0.2">
      <c r="A52" s="12"/>
      <c r="B52" s="39" t="s">
        <v>590</v>
      </c>
      <c r="C52" s="13" t="str">
        <f>'Para-responder'!D53</f>
        <v>SI</v>
      </c>
      <c r="D52" s="1" t="str">
        <f t="shared" si="4"/>
        <v>Normativa interna sobre control de contratos</v>
      </c>
      <c r="E52" s="7"/>
      <c r="F52" s="7"/>
      <c r="N52" s="67"/>
      <c r="O52" s="82" t="s">
        <v>591</v>
      </c>
      <c r="P52" s="42"/>
      <c r="Q52" s="74" t="e">
        <f>C175</f>
        <v>#REF!</v>
      </c>
      <c r="R52" s="84" t="e">
        <f>IF(B6="Sector Financiero",IF(Q52&gt;=0.85,1,0),IF(Q52&lt;=0.15,1,0))</f>
        <v>#REF!</v>
      </c>
      <c r="S52" s="84" t="e">
        <f>IF(B9="Sector Financiero",IF(AND((0.85&gt;Q51), (Q51&gt;0.6)),1,0),IF(AND((0.15&lt;Q51), (Q51&lt;0.4)),1,0))</f>
        <v>#REF!</v>
      </c>
      <c r="T52" s="84"/>
      <c r="U52" s="72"/>
      <c r="V52" s="72"/>
      <c r="W52" s="76"/>
      <c r="AA52" s="22" t="s">
        <v>592</v>
      </c>
    </row>
    <row r="53" spans="1:27" ht="25.5" x14ac:dyDescent="0.2">
      <c r="A53" s="12">
        <v>25</v>
      </c>
      <c r="B53" s="35" t="s">
        <v>185</v>
      </c>
      <c r="C53" s="13" t="str">
        <f>'Para-responder'!D57</f>
        <v>SI</v>
      </c>
      <c r="D53" s="1" t="str">
        <f t="shared" si="4"/>
        <v>Regulación interna sobre plazos máximos para las actividades del proceso de contratación administrativa</v>
      </c>
      <c r="E53" s="7"/>
      <c r="F53" s="7"/>
      <c r="N53" s="67"/>
      <c r="O53" s="78" t="s">
        <v>530</v>
      </c>
      <c r="P53" s="72"/>
      <c r="T53" s="74"/>
      <c r="U53" s="75">
        <f>(R54+(S54/2))*100</f>
        <v>100</v>
      </c>
      <c r="V53" s="72"/>
      <c r="W53" s="76"/>
      <c r="AA53" s="22" t="s">
        <v>593</v>
      </c>
    </row>
    <row r="54" spans="1:27" x14ac:dyDescent="0.2">
      <c r="A54" s="12">
        <v>26</v>
      </c>
      <c r="B54" s="35" t="s">
        <v>594</v>
      </c>
      <c r="C54" s="13" t="str">
        <f>'Para-responder'!D58</f>
        <v>SI</v>
      </c>
      <c r="D54" s="1" t="str">
        <f t="shared" si="4"/>
        <v>Programa de Capacitación o similar</v>
      </c>
      <c r="E54" s="7"/>
      <c r="F54" s="7"/>
      <c r="N54" s="67"/>
      <c r="O54" s="93" t="s">
        <v>595</v>
      </c>
      <c r="P54" s="72"/>
      <c r="Q54" s="42" t="str">
        <f>C178</f>
        <v>NO APLICA</v>
      </c>
      <c r="R54" s="84">
        <f>IF(Q54&gt;=85,1,0)</f>
        <v>1</v>
      </c>
      <c r="S54" s="84">
        <f>IF(AND((85&gt;Q54), (Q54&gt;60)),1,0)</f>
        <v>0</v>
      </c>
      <c r="T54" s="74"/>
      <c r="U54" s="75"/>
      <c r="V54" s="72"/>
      <c r="W54" s="76"/>
      <c r="AA54" s="22" t="s">
        <v>596</v>
      </c>
    </row>
    <row r="55" spans="1:27" ht="25.5" x14ac:dyDescent="0.2">
      <c r="A55" s="12">
        <v>27</v>
      </c>
      <c r="B55" s="35" t="s">
        <v>597</v>
      </c>
      <c r="C55" s="13" t="str">
        <f>'Para-responder'!D59</f>
        <v>NO</v>
      </c>
      <c r="D55" s="1" t="str">
        <f t="shared" si="4"/>
        <v xml:space="preserve"> </v>
      </c>
      <c r="E55" s="7"/>
      <c r="F55" s="7"/>
      <c r="N55" s="67"/>
      <c r="O55" s="78" t="s">
        <v>532</v>
      </c>
      <c r="P55" s="42"/>
      <c r="T55" s="84"/>
      <c r="U55" s="94">
        <f>(R56+(S56/2))*100</f>
        <v>100</v>
      </c>
      <c r="V55" s="72"/>
      <c r="W55" s="76"/>
      <c r="AA55" s="22" t="s">
        <v>598</v>
      </c>
    </row>
    <row r="56" spans="1:27" ht="25.5" x14ac:dyDescent="0.2">
      <c r="A56" s="12">
        <v>28</v>
      </c>
      <c r="B56" s="35" t="s">
        <v>599</v>
      </c>
      <c r="C56" s="13" t="str">
        <f>'Para-responder'!D60</f>
        <v>NO</v>
      </c>
      <c r="D56" s="1" t="str">
        <f t="shared" si="4"/>
        <v xml:space="preserve"> </v>
      </c>
      <c r="E56" s="7"/>
      <c r="F56" s="7"/>
      <c r="N56" s="67"/>
      <c r="O56" s="93" t="s">
        <v>595</v>
      </c>
      <c r="P56" s="42"/>
      <c r="Q56" s="81">
        <f>C180</f>
        <v>0.93745809298320126</v>
      </c>
      <c r="R56" s="84">
        <f>IF(AND(Q56&lt;=1.1,Q56&gt;=0.9),1,0)</f>
        <v>1</v>
      </c>
      <c r="S56" s="84">
        <f>IF(OR(AND(Q56&lt;=0.85,Q56&lt;0.9),AND(1&lt;Q56,Q56&lt;=1.15)),1,0)</f>
        <v>0</v>
      </c>
      <c r="T56" s="84"/>
      <c r="U56" s="94"/>
      <c r="V56" s="72"/>
      <c r="W56" s="76"/>
      <c r="AA56" s="22" t="s">
        <v>600</v>
      </c>
    </row>
    <row r="57" spans="1:27" x14ac:dyDescent="0.2">
      <c r="A57" s="7"/>
      <c r="B57" s="7"/>
      <c r="C57" s="13"/>
      <c r="D57" s="1"/>
      <c r="E57" s="7"/>
      <c r="F57" s="7"/>
      <c r="N57" s="89"/>
      <c r="O57" s="78" t="s">
        <v>6</v>
      </c>
      <c r="P57" s="72"/>
      <c r="Q57" s="81"/>
      <c r="R57" s="42"/>
      <c r="S57" s="42"/>
      <c r="T57" s="72"/>
      <c r="U57" s="74" t="e">
        <f>((P58+SUM(R59:R62)+(SUM(S59:S62)/2))/(N58+4))*100</f>
        <v>#VALUE!</v>
      </c>
      <c r="V57" s="72"/>
      <c r="W57" s="76"/>
      <c r="AA57" s="1"/>
    </row>
    <row r="58" spans="1:27" x14ac:dyDescent="0.2">
      <c r="A58" s="7"/>
      <c r="B58" s="17" t="s">
        <v>221</v>
      </c>
      <c r="C58" s="13"/>
      <c r="D58" s="1"/>
      <c r="E58" s="7"/>
      <c r="F58" s="7"/>
      <c r="N58" s="67">
        <v>4</v>
      </c>
      <c r="O58" s="79" t="s">
        <v>568</v>
      </c>
      <c r="P58" s="42">
        <f>COUNTIF(C185:C188,"Si")</f>
        <v>2</v>
      </c>
      <c r="Q58" s="81"/>
      <c r="R58" s="42"/>
      <c r="S58" s="42"/>
      <c r="T58" s="72"/>
      <c r="U58" s="95"/>
      <c r="V58" s="72"/>
      <c r="W58" s="76"/>
      <c r="AA58" s="1"/>
    </row>
    <row r="59" spans="1:27" x14ac:dyDescent="0.2">
      <c r="A59" s="12">
        <v>29</v>
      </c>
      <c r="B59" s="29" t="s">
        <v>601</v>
      </c>
      <c r="C59" s="13"/>
      <c r="D59" s="1"/>
      <c r="E59" s="7"/>
      <c r="F59" s="7"/>
      <c r="N59" s="67"/>
      <c r="O59" s="79" t="s">
        <v>602</v>
      </c>
      <c r="P59" s="42"/>
      <c r="Q59" s="83">
        <f>C189</f>
        <v>0.94120903712697213</v>
      </c>
      <c r="R59" s="96">
        <f>IF(Q59&gt;=0.85,1,0)</f>
        <v>1</v>
      </c>
      <c r="S59" s="96">
        <f>IF(AND(Q59&lt;0.85,Q59&gt;0.6),1,0)</f>
        <v>0</v>
      </c>
      <c r="T59" s="96"/>
      <c r="U59" s="72"/>
      <c r="V59" s="72"/>
      <c r="W59" s="76"/>
      <c r="AA59" s="1"/>
    </row>
    <row r="60" spans="1:27" x14ac:dyDescent="0.2">
      <c r="A60" s="7"/>
      <c r="B60" s="31" t="s">
        <v>603</v>
      </c>
      <c r="C60" s="13" t="str">
        <f>'Para-responder'!D65</f>
        <v>SI</v>
      </c>
      <c r="D60" s="1" t="str">
        <f>IF(C60="SI",AA60," ")</f>
        <v>Documentación de mecanismos o regulaciones sobre el particular</v>
      </c>
      <c r="E60" s="7"/>
      <c r="F60" s="7"/>
      <c r="N60" s="67"/>
      <c r="O60" s="79" t="s">
        <v>604</v>
      </c>
      <c r="P60" s="42"/>
      <c r="Q60" s="83">
        <f>C192</f>
        <v>7.3713715436082995E-13</v>
      </c>
      <c r="R60" s="96">
        <f>IF(Q60&lt;=0.15,1,0)</f>
        <v>1</v>
      </c>
      <c r="S60" s="96">
        <f>IF(AND(Q60&lt;0.4,Q60&gt;0.15),1,0)</f>
        <v>0</v>
      </c>
      <c r="T60" s="96"/>
      <c r="U60" s="72"/>
      <c r="V60" s="72"/>
      <c r="W60" s="76"/>
      <c r="AA60" s="22" t="s">
        <v>605</v>
      </c>
    </row>
    <row r="61" spans="1:27" ht="25.5" x14ac:dyDescent="0.2">
      <c r="A61" s="7"/>
      <c r="B61" s="31" t="s">
        <v>606</v>
      </c>
      <c r="C61" s="13" t="str">
        <f>'Para-responder'!D66</f>
        <v>SI</v>
      </c>
      <c r="D61" s="1" t="str">
        <f>IF(C61="SI",AA61," ")</f>
        <v>Indicación del funcionario y documento en que conste su designación y comunicación a la Contraloría General</v>
      </c>
      <c r="E61" s="7"/>
      <c r="F61" s="7"/>
      <c r="N61" s="67"/>
      <c r="O61" s="79" t="s">
        <v>607</v>
      </c>
      <c r="P61" s="42"/>
      <c r="Q61" s="83">
        <f>C196</f>
        <v>0.17690204164045184</v>
      </c>
      <c r="R61" s="96">
        <f>IF(Q61&gt;=0.85,1,0)</f>
        <v>0</v>
      </c>
      <c r="S61" s="96">
        <f>IF(AND(Q61&lt;0.85,Q61&gt;0.6),1,0)</f>
        <v>0</v>
      </c>
      <c r="T61" s="96"/>
      <c r="U61" s="72"/>
      <c r="V61" s="72"/>
      <c r="W61" s="76"/>
      <c r="AA61" s="40" t="s">
        <v>608</v>
      </c>
    </row>
    <row r="62" spans="1:27" x14ac:dyDescent="0.2">
      <c r="A62" s="12">
        <v>30</v>
      </c>
      <c r="B62" s="29" t="s">
        <v>609</v>
      </c>
      <c r="C62" s="13" t="str">
        <f>'Para-responder'!D67</f>
        <v>SI</v>
      </c>
      <c r="D62" s="1" t="str">
        <f>IF(C62="SI",AA62," ")</f>
        <v>Manual de procedimientos del proceso presupuestario</v>
      </c>
      <c r="E62" s="7"/>
      <c r="F62" s="7"/>
      <c r="N62" s="67"/>
      <c r="O62" s="79" t="s">
        <v>610</v>
      </c>
      <c r="P62" s="42"/>
      <c r="Q62" s="83" t="e">
        <f>C199</f>
        <v>#VALUE!</v>
      </c>
      <c r="R62" s="96" t="e">
        <f>IF(Q62&gt;=0.85,1,0)</f>
        <v>#VALUE!</v>
      </c>
      <c r="S62" s="96" t="e">
        <f>IF(AND(Q62&lt;0.85,Q62&gt;0.6),1,0)</f>
        <v>#VALUE!</v>
      </c>
      <c r="T62" s="96"/>
      <c r="U62" s="72"/>
      <c r="V62" s="72"/>
      <c r="W62" s="76"/>
      <c r="AA62" s="22" t="s">
        <v>611</v>
      </c>
    </row>
    <row r="63" spans="1:27" x14ac:dyDescent="0.2">
      <c r="A63" s="12">
        <v>31</v>
      </c>
      <c r="B63" s="29" t="s">
        <v>612</v>
      </c>
      <c r="C63" s="13" t="str">
        <f>'Para-responder'!D71</f>
        <v>SI</v>
      </c>
      <c r="D63" s="1" t="str">
        <f>IF(C63="SI",AA63," ")</f>
        <v>Presupuesto inicial vigente</v>
      </c>
      <c r="E63" s="7"/>
      <c r="F63" s="7"/>
      <c r="I63" s="7"/>
      <c r="J63" s="7"/>
      <c r="K63" s="7"/>
      <c r="L63" s="1"/>
      <c r="N63" s="67"/>
      <c r="O63" s="68" t="s">
        <v>539</v>
      </c>
      <c r="P63" s="42"/>
      <c r="R63" s="96"/>
      <c r="S63" s="96"/>
      <c r="T63" s="96"/>
      <c r="U63" s="72">
        <f>(R64+S64/2)*100</f>
        <v>0</v>
      </c>
      <c r="V63" s="72"/>
      <c r="W63" s="76"/>
      <c r="AA63" s="22" t="s">
        <v>613</v>
      </c>
    </row>
    <row r="64" spans="1:27" x14ac:dyDescent="0.2">
      <c r="A64" s="7"/>
      <c r="B64" s="41"/>
      <c r="C64" s="13"/>
      <c r="D64" s="1"/>
      <c r="E64" s="7"/>
      <c r="F64" s="7"/>
      <c r="G64" s="12"/>
      <c r="I64" s="7"/>
      <c r="J64" s="7"/>
      <c r="K64" s="7"/>
      <c r="L64" s="1"/>
      <c r="N64" s="67"/>
      <c r="O64" s="93" t="s">
        <v>595</v>
      </c>
      <c r="P64" s="42"/>
      <c r="Q64" s="81">
        <f>C205</f>
        <v>0</v>
      </c>
      <c r="R64" s="96">
        <f>IF(Q64&gt;=85,1,0)</f>
        <v>0</v>
      </c>
      <c r="S64" s="96">
        <f>IF(AND(Q64&lt;85,Q64&gt;60),1,0)</f>
        <v>0</v>
      </c>
      <c r="T64" s="96"/>
      <c r="U64" s="72"/>
      <c r="V64" s="72"/>
      <c r="W64" s="76"/>
      <c r="AA64" s="22"/>
    </row>
    <row r="65" spans="1:27" x14ac:dyDescent="0.2">
      <c r="A65" s="7"/>
      <c r="B65" s="17" t="s">
        <v>268</v>
      </c>
      <c r="C65" s="13"/>
      <c r="D65" s="1"/>
      <c r="E65" s="7"/>
      <c r="F65" s="7"/>
      <c r="G65" s="12"/>
      <c r="I65" s="7"/>
      <c r="J65" s="7"/>
      <c r="K65" s="7"/>
      <c r="L65" s="1"/>
      <c r="N65" s="67"/>
      <c r="O65" s="78" t="s">
        <v>540</v>
      </c>
      <c r="P65" s="42"/>
      <c r="Q65" s="81"/>
      <c r="R65" s="96"/>
      <c r="S65" s="96"/>
      <c r="T65" s="96"/>
      <c r="U65" s="74" t="e">
        <f>(R66+(S66/2))*100</f>
        <v>#REF!</v>
      </c>
      <c r="V65" s="72"/>
      <c r="W65" s="76"/>
      <c r="AA65" s="1"/>
    </row>
    <row r="66" spans="1:27" x14ac:dyDescent="0.2">
      <c r="A66" s="12">
        <v>32</v>
      </c>
      <c r="B66" s="29" t="s">
        <v>614</v>
      </c>
      <c r="C66" s="13"/>
      <c r="D66" s="1"/>
      <c r="E66" s="41"/>
      <c r="F66" s="41"/>
      <c r="G66" s="12"/>
      <c r="I66" s="7"/>
      <c r="J66" s="7"/>
      <c r="K66" s="7"/>
      <c r="L66" s="1"/>
      <c r="N66" s="67"/>
      <c r="O66" s="79" t="s">
        <v>615</v>
      </c>
      <c r="P66" s="42"/>
      <c r="Q66" s="83" t="e">
        <f>C208</f>
        <v>#REF!</v>
      </c>
      <c r="R66" s="84" t="e">
        <f>IF(Q66&lt;=(0.05/(0.05+Q67/8)),1,0)</f>
        <v>#REF!</v>
      </c>
      <c r="S66" s="84" t="e">
        <f>IF(AND(Q66&gt;=(0.05/(0.05+Q67/8)),Q66&lt;=1),1,0)</f>
        <v>#REF!</v>
      </c>
      <c r="T66" s="96"/>
      <c r="U66" s="72"/>
      <c r="V66" s="72"/>
      <c r="W66" s="76"/>
      <c r="AA66" s="41"/>
    </row>
    <row r="67" spans="1:27" ht="25.5" x14ac:dyDescent="0.2">
      <c r="A67" s="12"/>
      <c r="B67" s="29" t="s">
        <v>616</v>
      </c>
      <c r="C67" s="13" t="str">
        <f>'Para-responder'!D79</f>
        <v>SI</v>
      </c>
      <c r="D67" s="1" t="str">
        <f>IF(C67="SI",AA67," ")</f>
        <v>Plan estratégico de TI, con indicación del lugar donde se describe la alineación de los objetivos de TI con los institucionales</v>
      </c>
      <c r="E67" s="41"/>
      <c r="F67" s="41"/>
      <c r="G67" s="12"/>
      <c r="I67" s="7"/>
      <c r="J67" s="7"/>
      <c r="K67" s="7"/>
      <c r="L67" s="1"/>
      <c r="N67" s="67"/>
      <c r="O67" s="90" t="s">
        <v>617</v>
      </c>
      <c r="P67" s="72"/>
      <c r="Q67" s="91">
        <f>5.82/100</f>
        <v>5.8200000000000002E-2</v>
      </c>
      <c r="R67" s="96"/>
      <c r="S67" s="96"/>
      <c r="T67" s="96"/>
      <c r="U67" s="72"/>
      <c r="V67" s="72"/>
      <c r="W67" s="76"/>
      <c r="AA67" s="22" t="s">
        <v>618</v>
      </c>
    </row>
    <row r="68" spans="1:27" ht="25.5" x14ac:dyDescent="0.2">
      <c r="A68" s="12"/>
      <c r="B68" s="29" t="s">
        <v>619</v>
      </c>
      <c r="C68" s="13" t="str">
        <f>'Para-responder'!D80</f>
        <v>NO</v>
      </c>
      <c r="D68" s="1" t="str">
        <f>IF(C68="SI",AA68," ")</f>
        <v xml:space="preserve"> </v>
      </c>
      <c r="E68" s="41"/>
      <c r="F68" s="41"/>
      <c r="G68" s="41"/>
      <c r="H68" s="41"/>
      <c r="I68" s="41"/>
      <c r="J68" s="41"/>
      <c r="K68" s="41"/>
      <c r="L68" s="41"/>
      <c r="M68" s="41"/>
      <c r="N68" s="67"/>
      <c r="O68" s="78" t="s">
        <v>537</v>
      </c>
      <c r="P68" s="42"/>
      <c r="Q68" s="81">
        <f>C213</f>
        <v>0</v>
      </c>
      <c r="R68" s="42">
        <f>IF(Q68&gt;85,1,0)</f>
        <v>0</v>
      </c>
      <c r="S68" s="42">
        <f>IF(AND(Q68&lt;85,Q68&gt;60),1,0)</f>
        <v>0</v>
      </c>
      <c r="T68" s="72"/>
      <c r="U68" s="74"/>
      <c r="V68" s="72"/>
      <c r="W68" s="76"/>
      <c r="Y68" s="41"/>
      <c r="Z68" s="41"/>
      <c r="AA68" s="22" t="s">
        <v>620</v>
      </c>
    </row>
    <row r="69" spans="1:27" ht="26.25" thickBot="1" x14ac:dyDescent="0.25">
      <c r="A69" s="12"/>
      <c r="B69" s="29" t="s">
        <v>621</v>
      </c>
      <c r="C69" s="13" t="str">
        <f>'Para-responder'!D81</f>
        <v>NO</v>
      </c>
      <c r="D69" s="1" t="str">
        <f>IF(C69="SI",AA69," ")</f>
        <v xml:space="preserve"> </v>
      </c>
      <c r="E69" s="41"/>
      <c r="F69" s="41"/>
      <c r="G69" s="41"/>
      <c r="H69" s="41"/>
      <c r="I69" s="41"/>
      <c r="J69" s="41"/>
      <c r="K69" s="41"/>
      <c r="L69" s="41"/>
      <c r="M69" s="41"/>
      <c r="N69" s="97"/>
      <c r="O69" s="98"/>
      <c r="P69" s="99"/>
      <c r="Q69" s="100"/>
      <c r="R69" s="99"/>
      <c r="S69" s="99"/>
      <c r="T69" s="101"/>
      <c r="U69" s="101"/>
      <c r="V69" s="101"/>
      <c r="W69" s="102"/>
      <c r="Y69" s="41"/>
      <c r="Z69" s="41"/>
      <c r="AA69" s="22" t="s">
        <v>622</v>
      </c>
    </row>
    <row r="70" spans="1:27" x14ac:dyDescent="0.2">
      <c r="A70" s="12">
        <v>33</v>
      </c>
      <c r="B70" s="29" t="s">
        <v>623</v>
      </c>
      <c r="C70" s="13"/>
      <c r="D70" s="1"/>
      <c r="E70" s="41"/>
      <c r="F70" s="41"/>
      <c r="G70" s="41"/>
      <c r="H70" s="41"/>
      <c r="I70" s="41"/>
      <c r="J70" s="41"/>
      <c r="K70" s="41"/>
      <c r="L70" s="41"/>
      <c r="M70" s="41"/>
      <c r="X70" s="41"/>
      <c r="Y70" s="41"/>
      <c r="Z70" s="41"/>
      <c r="AA70" s="22"/>
    </row>
    <row r="71" spans="1:27" x14ac:dyDescent="0.2">
      <c r="A71" s="12"/>
      <c r="B71" s="29" t="s">
        <v>624</v>
      </c>
      <c r="C71" s="13" t="str">
        <f>'Para-responder'!D86</f>
        <v>SI</v>
      </c>
      <c r="D71" s="1" t="str">
        <f>IF(C71="SI",AA74," ")</f>
        <v>Documento descriptivo de los roles y responsabilidades de esos funcionarios.</v>
      </c>
      <c r="E71" s="41"/>
      <c r="F71" s="41"/>
      <c r="G71" s="41"/>
      <c r="H71" s="41"/>
      <c r="I71" s="41"/>
      <c r="J71" s="41"/>
      <c r="K71" s="41"/>
      <c r="L71" s="41"/>
      <c r="M71" s="41"/>
      <c r="O71" s="103"/>
      <c r="P71" s="104" t="s">
        <v>625</v>
      </c>
      <c r="X71" s="41"/>
      <c r="Y71" s="41"/>
      <c r="Z71" s="41"/>
      <c r="AA71" s="22" t="s">
        <v>626</v>
      </c>
    </row>
    <row r="72" spans="1:27" x14ac:dyDescent="0.2">
      <c r="A72" s="12"/>
      <c r="B72" s="29" t="s">
        <v>627</v>
      </c>
      <c r="C72" s="13" t="str">
        <f>'Para-responder'!D87</f>
        <v>NO</v>
      </c>
      <c r="D72" s="1" t="str">
        <f>IF(C72="SI",AA75," ")</f>
        <v xml:space="preserve"> </v>
      </c>
      <c r="E72" s="41"/>
      <c r="F72" s="7"/>
      <c r="G72" s="41"/>
      <c r="H72" s="41"/>
      <c r="I72" s="41"/>
      <c r="J72" s="41"/>
      <c r="K72" s="41"/>
      <c r="L72" s="41"/>
      <c r="M72" s="41"/>
      <c r="O72" s="42" t="s">
        <v>1</v>
      </c>
      <c r="P72" s="105">
        <f>U21*0.2+U31*0.4+U41*0.4</f>
        <v>82.666666666666657</v>
      </c>
      <c r="X72" s="41"/>
      <c r="Y72" s="41"/>
      <c r="Z72" s="41"/>
      <c r="AA72" s="22" t="s">
        <v>628</v>
      </c>
    </row>
    <row r="73" spans="1:27" ht="38.25" x14ac:dyDescent="0.2">
      <c r="A73" s="12">
        <v>34</v>
      </c>
      <c r="B73" s="29" t="s">
        <v>629</v>
      </c>
      <c r="C73" s="13" t="str">
        <f>'Para-responder'!D88</f>
        <v>SI</v>
      </c>
      <c r="D73" s="1" t="str">
        <f>IF(C73="SI",AA76," ")</f>
        <v>Captura de la página respectiva</v>
      </c>
      <c r="E73" s="7"/>
      <c r="F73" s="7"/>
      <c r="G73" s="41"/>
      <c r="H73" s="41"/>
      <c r="I73" s="41"/>
      <c r="J73" s="41"/>
      <c r="K73" s="41"/>
      <c r="L73" s="41"/>
      <c r="M73" s="41"/>
      <c r="O73" s="42" t="s">
        <v>528</v>
      </c>
      <c r="P73" s="105" t="e">
        <f>U22*0.2+U32*0.4+U47*0.4</f>
        <v>#REF!</v>
      </c>
      <c r="X73" s="41"/>
      <c r="Y73" s="41"/>
      <c r="Z73" s="41"/>
      <c r="AA73" s="22" t="s">
        <v>630</v>
      </c>
    </row>
    <row r="74" spans="1:27" ht="42" customHeight="1" x14ac:dyDescent="0.2">
      <c r="A74" s="12">
        <v>35</v>
      </c>
      <c r="B74" s="29" t="s">
        <v>631</v>
      </c>
      <c r="C74" s="13" t="str">
        <f>'Para-responder'!D89</f>
        <v>SI</v>
      </c>
      <c r="D74" s="1" t="str">
        <f>IF(C74="SI",AA77," ")</f>
        <v>Mostrar la licencia del antivirus</v>
      </c>
      <c r="E74" s="7"/>
      <c r="F74" s="7"/>
      <c r="G74" s="12"/>
      <c r="I74" s="7"/>
      <c r="J74" s="7"/>
      <c r="K74" s="7"/>
      <c r="L74" s="1"/>
      <c r="O74" s="42" t="s">
        <v>530</v>
      </c>
      <c r="P74" s="105">
        <f>U23*0.2+U33*0.4+U53*0.4</f>
        <v>62.692307692307693</v>
      </c>
      <c r="X74" s="41"/>
      <c r="AA74" s="22" t="s">
        <v>632</v>
      </c>
    </row>
    <row r="75" spans="1:27" ht="25.5" x14ac:dyDescent="0.2">
      <c r="A75" s="12">
        <v>36</v>
      </c>
      <c r="B75" s="35" t="s">
        <v>633</v>
      </c>
      <c r="C75" s="13"/>
      <c r="D75" s="1"/>
      <c r="E75" s="7"/>
      <c r="F75" s="7"/>
      <c r="G75" s="12"/>
      <c r="I75" s="7"/>
      <c r="J75" s="7"/>
      <c r="K75" s="7"/>
      <c r="L75" s="1"/>
      <c r="O75" s="42" t="s">
        <v>532</v>
      </c>
      <c r="P75" s="106">
        <f>U24*0.2+U34*0.4+U55*0.4</f>
        <v>65.333333333333329</v>
      </c>
      <c r="X75" s="41"/>
      <c r="AA75" s="22"/>
    </row>
    <row r="76" spans="1:27" x14ac:dyDescent="0.2">
      <c r="A76" s="7"/>
      <c r="B76" s="29" t="s">
        <v>634</v>
      </c>
      <c r="C76" s="13" t="str">
        <f>'Para-responder'!D91</f>
        <v>SI</v>
      </c>
      <c r="D76" s="1" t="str">
        <f>IF(C76="SI",AA76," ")</f>
        <v>Captura de la página respectiva</v>
      </c>
      <c r="E76" s="7"/>
      <c r="F76" s="7"/>
      <c r="G76" s="12"/>
      <c r="I76" s="7"/>
      <c r="J76" s="7"/>
      <c r="K76" s="7"/>
      <c r="L76" s="1"/>
      <c r="O76" s="42" t="s">
        <v>6</v>
      </c>
      <c r="P76" s="105" t="e">
        <f>U25*0.2+U35*0.4+U57*0.4</f>
        <v>#VALUE!</v>
      </c>
      <c r="AA76" s="22" t="s">
        <v>635</v>
      </c>
    </row>
    <row r="77" spans="1:27" ht="25.5" x14ac:dyDescent="0.2">
      <c r="A77" s="7"/>
      <c r="B77" s="29" t="s">
        <v>636</v>
      </c>
      <c r="C77" s="13" t="str">
        <f>'Para-responder'!D92</f>
        <v>SI</v>
      </c>
      <c r="D77" s="1" t="str">
        <f>IF(C77="SI",AA77," ")</f>
        <v>Mostrar la licencia del antivirus</v>
      </c>
      <c r="E77" s="7"/>
      <c r="F77" s="7"/>
      <c r="G77" s="12"/>
      <c r="I77" s="7"/>
      <c r="J77" s="7"/>
      <c r="K77" s="7"/>
      <c r="L77" s="1"/>
      <c r="O77" s="42" t="s">
        <v>537</v>
      </c>
      <c r="P77" s="107">
        <f>U26*0.5+U68*0.5</f>
        <v>38.333333333333329</v>
      </c>
      <c r="AA77" s="22" t="s">
        <v>637</v>
      </c>
    </row>
    <row r="78" spans="1:27" x14ac:dyDescent="0.2">
      <c r="A78" s="7"/>
      <c r="B78" s="29" t="s">
        <v>638</v>
      </c>
      <c r="C78" s="13" t="str">
        <f>'Para-responder'!D93</f>
        <v>SI</v>
      </c>
      <c r="D78" s="1" t="str">
        <f>IF(C78="SI",AA78," ")</f>
        <v>Captura de la página respectiva</v>
      </c>
      <c r="E78" s="7"/>
      <c r="F78" s="7"/>
      <c r="G78" s="12"/>
      <c r="I78" s="7"/>
      <c r="J78" s="7"/>
      <c r="K78" s="7"/>
      <c r="L78" s="1"/>
      <c r="O78" s="42" t="s">
        <v>539</v>
      </c>
      <c r="P78" s="107">
        <f>U27*0.4+U37*0.6</f>
        <v>61</v>
      </c>
      <c r="AA78" s="22" t="s">
        <v>635</v>
      </c>
    </row>
    <row r="79" spans="1:27" ht="15.75" thickBot="1" x14ac:dyDescent="0.25">
      <c r="A79" s="7"/>
      <c r="B79" s="24"/>
      <c r="C79" s="13"/>
      <c r="D79" s="1"/>
      <c r="E79" s="7"/>
      <c r="F79" s="7"/>
      <c r="G79" s="12"/>
      <c r="I79" s="7"/>
      <c r="J79" s="7"/>
      <c r="K79" s="7"/>
      <c r="L79" s="1"/>
      <c r="N79" s="41"/>
      <c r="O79" s="108" t="s">
        <v>540</v>
      </c>
      <c r="P79" s="109" t="e">
        <f>U28*0.2+U38*0.4+U65*0.4</f>
        <v>#REF!</v>
      </c>
      <c r="Q79" s="41"/>
      <c r="R79" s="41"/>
      <c r="S79" s="41"/>
      <c r="T79" s="41"/>
      <c r="U79" s="41"/>
      <c r="V79" s="41"/>
      <c r="W79" s="41"/>
      <c r="AA79" s="1"/>
    </row>
    <row r="80" spans="1:27" ht="15.75" thickTop="1" x14ac:dyDescent="0.2">
      <c r="A80" s="7"/>
      <c r="B80" s="17" t="s">
        <v>333</v>
      </c>
      <c r="C80" s="13"/>
      <c r="D80" s="1"/>
      <c r="E80" s="7"/>
      <c r="F80" s="7"/>
      <c r="G80" s="12"/>
      <c r="I80" s="7"/>
      <c r="J80" s="7"/>
      <c r="K80" s="7"/>
      <c r="L80" s="1"/>
      <c r="N80" s="41"/>
      <c r="O80" s="41"/>
      <c r="P80" s="110" t="e">
        <f>AVERAGE(P72:P79)</f>
        <v>#REF!</v>
      </c>
      <c r="Q80" s="41"/>
      <c r="R80" s="41"/>
      <c r="S80" s="41"/>
      <c r="T80" s="41"/>
      <c r="U80" s="41"/>
      <c r="V80" s="41"/>
      <c r="W80" s="41"/>
      <c r="AA80" s="1"/>
    </row>
    <row r="81" spans="1:27" ht="25.5" x14ac:dyDescent="0.2">
      <c r="A81" s="12">
        <v>37</v>
      </c>
      <c r="B81" s="35" t="s">
        <v>639</v>
      </c>
      <c r="C81" s="13" t="str">
        <f>'Para-responder'!D96</f>
        <v>NO</v>
      </c>
      <c r="D81" s="1" t="str">
        <f>IF(C81="SI",AA81," ")</f>
        <v xml:space="preserve"> </v>
      </c>
      <c r="E81" s="7"/>
      <c r="F81" s="7"/>
      <c r="G81" s="12"/>
      <c r="I81" s="7"/>
      <c r="J81" s="7"/>
      <c r="K81" s="7"/>
      <c r="L81" s="1"/>
      <c r="N81" s="41"/>
      <c r="O81" s="41"/>
      <c r="P81" s="41"/>
      <c r="Q81" s="41"/>
      <c r="R81" s="41"/>
      <c r="S81" s="41"/>
      <c r="T81" s="41"/>
      <c r="U81" s="41"/>
      <c r="V81" s="41"/>
      <c r="W81" s="41"/>
      <c r="AA81" s="28" t="s">
        <v>640</v>
      </c>
    </row>
    <row r="82" spans="1:27" ht="25.5" x14ac:dyDescent="0.2">
      <c r="A82" s="12">
        <v>38</v>
      </c>
      <c r="B82" s="35" t="s">
        <v>641</v>
      </c>
      <c r="C82" s="13" t="str">
        <f>'Para-responder'!D97</f>
        <v>NO</v>
      </c>
      <c r="D82" s="1" t="str">
        <f>IF(C82="SI",AA82," ")</f>
        <v xml:space="preserve"> </v>
      </c>
      <c r="E82" s="7"/>
      <c r="F82" s="7"/>
      <c r="G82" s="12"/>
      <c r="I82" s="7"/>
      <c r="J82" s="7"/>
      <c r="K82" s="7"/>
      <c r="L82" s="1"/>
      <c r="N82" s="41"/>
      <c r="O82" s="41"/>
      <c r="P82" s="41"/>
      <c r="Q82" s="41"/>
      <c r="R82" s="41"/>
      <c r="S82" s="41"/>
      <c r="T82" s="41"/>
      <c r="U82" s="41"/>
      <c r="V82" s="41"/>
      <c r="W82" s="41"/>
      <c r="AA82" s="22" t="s">
        <v>642</v>
      </c>
    </row>
    <row r="83" spans="1:27" ht="25.5" x14ac:dyDescent="0.2">
      <c r="A83" s="12">
        <v>39</v>
      </c>
      <c r="B83" s="35" t="s">
        <v>643</v>
      </c>
      <c r="C83" s="13" t="str">
        <f>'Para-responder'!D98</f>
        <v>SI</v>
      </c>
      <c r="D83" s="1" t="str">
        <f>IF(C83="SI",AA83," ")</f>
        <v>Documento que dispone la creación de la contraloría de servicios o determina sus funciones</v>
      </c>
      <c r="E83" s="7"/>
      <c r="F83" s="7"/>
      <c r="G83" s="12"/>
      <c r="I83" s="7"/>
      <c r="J83" s="7"/>
      <c r="K83" s="7"/>
      <c r="L83" s="1"/>
      <c r="N83" s="41"/>
      <c r="O83" s="42"/>
      <c r="P83" s="43"/>
      <c r="Q83" s="41"/>
      <c r="R83" s="41"/>
      <c r="S83" s="41"/>
      <c r="T83" s="41"/>
      <c r="U83" s="41"/>
      <c r="V83" s="41"/>
      <c r="W83" s="41"/>
      <c r="AA83" s="22" t="s">
        <v>644</v>
      </c>
    </row>
    <row r="84" spans="1:27" x14ac:dyDescent="0.2">
      <c r="A84" s="12">
        <v>40</v>
      </c>
      <c r="B84" s="35" t="s">
        <v>645</v>
      </c>
      <c r="C84" s="13" t="str">
        <f>'Para-responder'!D99</f>
        <v>NO</v>
      </c>
      <c r="D84" s="1" t="str">
        <f>IF(C84="SI",AA84," ")</f>
        <v xml:space="preserve"> </v>
      </c>
      <c r="E84" s="22"/>
      <c r="F84" s="7"/>
      <c r="G84" s="12"/>
      <c r="H84" s="7"/>
      <c r="I84" s="7"/>
      <c r="J84" s="7"/>
      <c r="K84" s="7"/>
      <c r="L84" s="1"/>
      <c r="N84" s="41"/>
      <c r="O84" s="42"/>
      <c r="P84" s="43"/>
      <c r="Q84" s="41"/>
      <c r="R84" s="41"/>
      <c r="S84" s="41"/>
      <c r="T84" s="41"/>
      <c r="U84" s="41"/>
      <c r="V84" s="41"/>
      <c r="W84" s="41"/>
      <c r="AA84" s="22" t="s">
        <v>646</v>
      </c>
    </row>
    <row r="85" spans="1:27" x14ac:dyDescent="0.2">
      <c r="A85" s="12"/>
      <c r="B85" s="24"/>
      <c r="C85" s="13"/>
      <c r="D85" s="1"/>
      <c r="E85" s="7"/>
      <c r="F85" s="7"/>
      <c r="G85" s="12"/>
      <c r="H85" s="7"/>
      <c r="I85" s="7"/>
      <c r="J85" s="7"/>
      <c r="K85" s="7"/>
      <c r="L85" s="1"/>
      <c r="AA85" s="1"/>
    </row>
    <row r="86" spans="1:27" x14ac:dyDescent="0.2">
      <c r="A86" s="7"/>
      <c r="B86" s="17" t="s">
        <v>379</v>
      </c>
      <c r="C86" s="13"/>
      <c r="D86" s="1"/>
      <c r="E86" s="7"/>
      <c r="F86" s="7"/>
      <c r="G86" s="12"/>
      <c r="H86" s="7"/>
      <c r="I86" s="7"/>
      <c r="J86" s="7"/>
      <c r="K86" s="7"/>
      <c r="L86" s="1"/>
      <c r="AA86" s="22"/>
    </row>
    <row r="87" spans="1:27" x14ac:dyDescent="0.2">
      <c r="A87" s="12"/>
      <c r="B87" s="45"/>
      <c r="C87" s="21"/>
      <c r="D87" s="15"/>
      <c r="E87" s="7"/>
      <c r="F87" s="7"/>
      <c r="G87" s="12"/>
      <c r="H87" s="7"/>
      <c r="I87" s="7"/>
      <c r="J87" s="7"/>
      <c r="K87" s="7"/>
      <c r="L87" s="1"/>
      <c r="AA87" s="46" t="s">
        <v>647</v>
      </c>
    </row>
    <row r="88" spans="1:27" x14ac:dyDescent="0.2">
      <c r="A88" s="12">
        <v>42</v>
      </c>
      <c r="B88" s="45" t="s">
        <v>648</v>
      </c>
      <c r="C88" s="21" t="str">
        <f>'Para-responder'!D111</f>
        <v>SI</v>
      </c>
      <c r="D88" s="1" t="str">
        <f>IF(C88="SI",AA88," ")</f>
        <v>Mostrar procedimientos</v>
      </c>
      <c r="E88" s="7"/>
      <c r="F88" s="7"/>
      <c r="G88" s="12"/>
      <c r="H88" s="7"/>
      <c r="I88" s="7"/>
      <c r="J88" s="7"/>
      <c r="K88" s="7"/>
      <c r="L88" s="1"/>
      <c r="AA88" s="46" t="s">
        <v>649</v>
      </c>
    </row>
    <row r="89" spans="1:27" x14ac:dyDescent="0.2">
      <c r="A89" s="12">
        <v>43</v>
      </c>
      <c r="B89" s="45" t="s">
        <v>650</v>
      </c>
      <c r="C89" s="21" t="str">
        <f>'Para-responder'!D112</f>
        <v>SI</v>
      </c>
      <c r="D89" s="1" t="str">
        <f>IF(C89="SI",AA89," ")</f>
        <v>Manual de inducción</v>
      </c>
      <c r="E89" s="7"/>
      <c r="F89" s="7"/>
      <c r="G89" s="12"/>
      <c r="H89" s="7"/>
      <c r="I89" s="7"/>
      <c r="J89" s="7"/>
      <c r="K89" s="7"/>
      <c r="L89" s="1"/>
      <c r="AA89" s="46" t="s">
        <v>651</v>
      </c>
    </row>
    <row r="90" spans="1:27" ht="38.25" x14ac:dyDescent="0.2">
      <c r="A90" s="12">
        <v>44</v>
      </c>
      <c r="B90" s="47" t="s">
        <v>652</v>
      </c>
      <c r="C90" s="21" t="str">
        <f>'Para-responder'!D113</f>
        <v>SI</v>
      </c>
      <c r="D90" s="1" t="str">
        <f>IF(C90="SI",AA90," ")</f>
        <v>Normativa interna para el reclutamiento, la selección y promoción del personal</v>
      </c>
      <c r="E90" s="7"/>
      <c r="F90" s="7"/>
      <c r="G90" s="12"/>
      <c r="H90" s="7"/>
      <c r="I90" s="7"/>
      <c r="J90" s="7"/>
      <c r="K90" s="7"/>
      <c r="L90" s="1"/>
      <c r="AA90" s="46" t="s">
        <v>653</v>
      </c>
    </row>
    <row r="91" spans="1:27" x14ac:dyDescent="0.2">
      <c r="A91" s="7"/>
      <c r="B91" s="47"/>
      <c r="C91" s="13"/>
      <c r="D91" s="1"/>
      <c r="E91" s="7"/>
      <c r="F91" s="7"/>
      <c r="G91" s="12"/>
      <c r="H91" s="7"/>
      <c r="I91" s="7"/>
      <c r="J91" s="7"/>
      <c r="K91" s="7"/>
      <c r="L91" s="1"/>
      <c r="AA91" s="1"/>
    </row>
    <row r="92" spans="1:27" x14ac:dyDescent="0.2">
      <c r="A92" s="57"/>
      <c r="B92" s="57" t="s">
        <v>654</v>
      </c>
      <c r="C92" s="57"/>
      <c r="D92" s="1"/>
      <c r="E92" s="7"/>
      <c r="F92" s="7"/>
      <c r="G92" s="12"/>
      <c r="H92" s="7"/>
      <c r="I92" s="7"/>
      <c r="J92" s="7"/>
      <c r="K92" s="7"/>
      <c r="L92" s="1"/>
      <c r="AA92" s="1"/>
    </row>
    <row r="93" spans="1:27" ht="15" customHeight="1" x14ac:dyDescent="0.2">
      <c r="A93" s="7"/>
      <c r="B93" s="7"/>
      <c r="C93" s="13"/>
      <c r="D93" s="1"/>
      <c r="E93" s="7"/>
      <c r="F93" s="7"/>
      <c r="G93" s="12"/>
      <c r="H93" s="7"/>
      <c r="I93" s="7"/>
      <c r="J93" s="7"/>
      <c r="K93" s="7"/>
      <c r="L93" s="1"/>
      <c r="AA93" s="1"/>
    </row>
    <row r="94" spans="1:27" x14ac:dyDescent="0.2">
      <c r="A94" s="7"/>
      <c r="B94" s="17" t="s">
        <v>41</v>
      </c>
      <c r="C94" s="13"/>
      <c r="D94" s="1"/>
      <c r="E94" s="7"/>
      <c r="F94" s="7"/>
      <c r="G94" s="12"/>
      <c r="H94" s="7"/>
      <c r="I94" s="7"/>
      <c r="J94" s="7"/>
      <c r="K94" s="7"/>
      <c r="L94" s="1"/>
      <c r="AA94" s="1"/>
    </row>
    <row r="95" spans="1:27" ht="25.5" x14ac:dyDescent="0.2">
      <c r="A95" s="12">
        <v>45</v>
      </c>
      <c r="B95" s="24" t="s">
        <v>655</v>
      </c>
      <c r="C95" s="13" t="str">
        <f>'Para-responder'!D24</f>
        <v>SI</v>
      </c>
      <c r="D95" s="1" t="str">
        <f>IF(C95="SI",AA95," ")</f>
        <v>Memorado o comunicados respectivos</v>
      </c>
      <c r="E95" s="7"/>
      <c r="F95" s="7"/>
      <c r="G95" s="12"/>
      <c r="H95" s="7"/>
      <c r="I95" s="7"/>
      <c r="J95" s="7"/>
      <c r="K95" s="7"/>
      <c r="L95" s="1"/>
      <c r="AA95" s="22" t="s">
        <v>656</v>
      </c>
    </row>
    <row r="96" spans="1:27" ht="25.5" x14ac:dyDescent="0.2">
      <c r="A96" s="12">
        <v>46</v>
      </c>
      <c r="B96" s="24" t="s">
        <v>657</v>
      </c>
      <c r="C96" s="13" t="str">
        <f>'Para-responder'!D25</f>
        <v>SI</v>
      </c>
      <c r="D96" s="1" t="str">
        <f>IF(C96="SI",AA96," ")</f>
        <v>Comprobante de capacitación o de asistencia a la misma</v>
      </c>
      <c r="E96" s="7"/>
      <c r="F96" s="7"/>
      <c r="G96" s="12"/>
      <c r="H96" s="7"/>
      <c r="I96" s="7"/>
      <c r="J96" s="7"/>
      <c r="K96" s="7"/>
      <c r="L96" s="1"/>
      <c r="AA96" s="22" t="s">
        <v>658</v>
      </c>
    </row>
    <row r="97" spans="1:27" x14ac:dyDescent="0.2">
      <c r="A97" s="12"/>
      <c r="B97" s="24"/>
      <c r="C97" s="13"/>
      <c r="D97" s="1"/>
      <c r="E97" s="7"/>
      <c r="F97" s="7"/>
      <c r="G97" s="12"/>
      <c r="H97" s="7"/>
      <c r="I97" s="7"/>
      <c r="J97" s="7"/>
      <c r="K97" s="7"/>
      <c r="L97" s="1"/>
      <c r="AA97" s="22"/>
    </row>
    <row r="98" spans="1:27" x14ac:dyDescent="0.2">
      <c r="A98" s="7"/>
      <c r="B98" s="17" t="s">
        <v>659</v>
      </c>
      <c r="C98" s="13"/>
      <c r="D98" s="1"/>
      <c r="E98" s="7"/>
      <c r="F98" s="7"/>
      <c r="G98" s="12"/>
      <c r="H98" s="7"/>
      <c r="I98" s="7"/>
      <c r="J98" s="7"/>
      <c r="K98" s="7"/>
      <c r="L98" s="1"/>
      <c r="AA98" s="1"/>
    </row>
    <row r="99" spans="1:27" ht="25.5" x14ac:dyDescent="0.2">
      <c r="A99" s="12">
        <v>47</v>
      </c>
      <c r="B99" s="24" t="s">
        <v>660</v>
      </c>
      <c r="C99" s="13" t="e">
        <f>'Para-responder'!#REF!</f>
        <v>#REF!</v>
      </c>
      <c r="D99" s="1" t="e">
        <f>IF(C99="SI",AA99," ")</f>
        <v>#REF!</v>
      </c>
      <c r="E99" s="7"/>
      <c r="F99" s="7"/>
      <c r="G99" s="12"/>
      <c r="H99" s="7"/>
      <c r="I99" s="7"/>
      <c r="J99" s="7"/>
      <c r="K99" s="7"/>
      <c r="L99" s="1"/>
      <c r="AA99" s="22" t="s">
        <v>658</v>
      </c>
    </row>
    <row r="100" spans="1:27" x14ac:dyDescent="0.2">
      <c r="A100" s="12">
        <v>48</v>
      </c>
      <c r="B100" s="32" t="s">
        <v>661</v>
      </c>
      <c r="C100" s="13" t="e">
        <f>'Para-responder'!#REF!</f>
        <v>#REF!</v>
      </c>
      <c r="D100" s="1" t="e">
        <f>IF(C100="SI",AA100," ")</f>
        <v>#REF!</v>
      </c>
      <c r="E100" s="7"/>
      <c r="F100" s="7"/>
      <c r="G100" s="12"/>
      <c r="H100" s="7"/>
      <c r="I100" s="7"/>
      <c r="J100" s="7"/>
      <c r="K100" s="7"/>
      <c r="L100" s="1"/>
      <c r="AA100" s="22" t="s">
        <v>662</v>
      </c>
    </row>
    <row r="101" spans="1:27" ht="38.25" x14ac:dyDescent="0.2">
      <c r="A101" s="12">
        <v>49</v>
      </c>
      <c r="B101" s="32" t="s">
        <v>663</v>
      </c>
      <c r="C101" s="13" t="e">
        <f>'Para-responder'!#REF!</f>
        <v>#REF!</v>
      </c>
      <c r="D101" s="1" t="e">
        <f>IF(C101="SI",AA101," ")</f>
        <v>#REF!</v>
      </c>
      <c r="E101" s="7"/>
      <c r="F101" s="7"/>
      <c r="G101" s="12"/>
      <c r="H101" s="7"/>
      <c r="I101" s="7"/>
      <c r="J101" s="7"/>
      <c r="K101" s="7"/>
      <c r="L101" s="1"/>
      <c r="AA101" s="22" t="s">
        <v>664</v>
      </c>
    </row>
    <row r="102" spans="1:27" ht="24" customHeight="1" x14ac:dyDescent="0.2">
      <c r="A102" s="12">
        <v>50</v>
      </c>
      <c r="B102" s="32" t="s">
        <v>665</v>
      </c>
      <c r="C102" s="13" t="e">
        <f>'Para-responder'!#REF!</f>
        <v>#REF!</v>
      </c>
      <c r="D102" s="1" t="e">
        <f>IF(C102="SI",AA102," ")</f>
        <v>#REF!</v>
      </c>
      <c r="E102" s="7"/>
      <c r="F102" s="7"/>
      <c r="G102" s="12"/>
      <c r="H102" s="7"/>
      <c r="I102" s="7"/>
      <c r="J102" s="7"/>
      <c r="K102" s="7"/>
      <c r="L102" s="1"/>
      <c r="AA102" s="22" t="s">
        <v>666</v>
      </c>
    </row>
    <row r="103" spans="1:27" x14ac:dyDescent="0.2">
      <c r="A103" s="7"/>
      <c r="B103" s="24"/>
      <c r="C103" s="13"/>
      <c r="D103" s="1"/>
      <c r="E103" s="7"/>
      <c r="F103" s="7"/>
      <c r="G103" s="12"/>
      <c r="H103" s="7"/>
      <c r="I103" s="7"/>
      <c r="J103" s="7"/>
      <c r="K103" s="7"/>
      <c r="L103" s="1"/>
      <c r="AA103" s="1"/>
    </row>
    <row r="104" spans="1:27" x14ac:dyDescent="0.2">
      <c r="A104" s="7"/>
      <c r="B104" s="17" t="s">
        <v>105</v>
      </c>
      <c r="C104" s="13"/>
      <c r="D104" s="1"/>
      <c r="E104" s="7"/>
      <c r="F104" s="7"/>
      <c r="G104" s="12"/>
      <c r="H104" s="7"/>
      <c r="I104" s="7"/>
      <c r="J104" s="7"/>
      <c r="K104" s="7"/>
      <c r="L104" s="1"/>
      <c r="AA104" s="1"/>
    </row>
    <row r="105" spans="1:27" x14ac:dyDescent="0.2">
      <c r="A105" s="7"/>
      <c r="B105" s="143" t="s">
        <v>541</v>
      </c>
      <c r="C105" s="34"/>
      <c r="D105" s="1"/>
      <c r="E105" s="7"/>
      <c r="F105" s="7"/>
      <c r="G105" s="12"/>
      <c r="H105" s="7"/>
      <c r="I105" s="7"/>
      <c r="J105" s="7"/>
      <c r="K105" s="7"/>
      <c r="L105" s="1"/>
      <c r="AA105" s="1"/>
    </row>
    <row r="106" spans="1:27" ht="38.25" x14ac:dyDescent="0.2">
      <c r="A106" s="12">
        <v>51</v>
      </c>
      <c r="B106" s="32" t="s">
        <v>667</v>
      </c>
      <c r="C106" s="13" t="str">
        <f>'Para-responder'!D35</f>
        <v>SI</v>
      </c>
      <c r="D106" s="1" t="str">
        <f>IF(C106="SI",AA106," ")</f>
        <v>Informe de la auditoría de la ética realizada</v>
      </c>
      <c r="E106" s="7"/>
      <c r="F106" s="7"/>
      <c r="G106" s="12"/>
      <c r="H106" s="7"/>
      <c r="I106" s="7"/>
      <c r="J106" s="7"/>
      <c r="K106" s="7"/>
      <c r="L106" s="1"/>
      <c r="AA106" s="22" t="s">
        <v>668</v>
      </c>
    </row>
    <row r="107" spans="1:27" x14ac:dyDescent="0.2">
      <c r="A107" s="12">
        <v>52</v>
      </c>
      <c r="B107" s="32" t="s">
        <v>669</v>
      </c>
      <c r="C107" s="13" t="str">
        <f>'Para-responder'!D36</f>
        <v>NO APLICA</v>
      </c>
      <c r="D107" s="1" t="str">
        <f>IF(C107="SI",AA107," ")</f>
        <v xml:space="preserve"> </v>
      </c>
      <c r="E107" s="7"/>
      <c r="F107" s="7"/>
      <c r="G107" s="12"/>
      <c r="H107" s="7"/>
      <c r="I107" s="7"/>
      <c r="J107" s="7"/>
      <c r="K107" s="7"/>
      <c r="L107" s="1"/>
      <c r="AA107" s="22" t="s">
        <v>670</v>
      </c>
    </row>
    <row r="108" spans="1:27" x14ac:dyDescent="0.2">
      <c r="A108" s="12"/>
      <c r="B108" s="144" t="s">
        <v>555</v>
      </c>
      <c r="C108" s="34"/>
      <c r="D108" s="1"/>
      <c r="E108" s="7"/>
      <c r="F108" s="7"/>
      <c r="G108" s="12"/>
      <c r="H108" s="7"/>
      <c r="I108" s="7"/>
      <c r="J108" s="7"/>
      <c r="K108" s="7"/>
      <c r="L108" s="1"/>
      <c r="AA108" s="1"/>
    </row>
    <row r="109" spans="1:27" ht="38.25" x14ac:dyDescent="0.2">
      <c r="A109" s="12">
        <v>53</v>
      </c>
      <c r="B109" s="37" t="s">
        <v>671</v>
      </c>
      <c r="C109" s="13" t="str">
        <f>'Para-responder'!D40</f>
        <v>SI</v>
      </c>
      <c r="D109" s="1" t="str">
        <f>IF(C109="SI",AA109," ")</f>
        <v>Documentación de riesgos elaborada en el año 2009 ó 2010</v>
      </c>
      <c r="E109" s="7"/>
      <c r="F109" s="7"/>
      <c r="G109" s="12"/>
      <c r="H109" s="7"/>
      <c r="I109" s="7"/>
      <c r="J109" s="7"/>
      <c r="K109" s="7"/>
      <c r="L109" s="1"/>
      <c r="AA109" s="22" t="s">
        <v>672</v>
      </c>
    </row>
    <row r="110" spans="1:27" x14ac:dyDescent="0.2">
      <c r="A110" s="12"/>
      <c r="B110" s="144" t="s">
        <v>573</v>
      </c>
      <c r="C110" s="34"/>
      <c r="D110" s="1"/>
      <c r="E110" s="7"/>
      <c r="F110" s="7"/>
      <c r="G110" s="12"/>
      <c r="H110" s="7"/>
      <c r="I110" s="7"/>
      <c r="J110" s="7"/>
      <c r="K110" s="7"/>
      <c r="L110" s="1"/>
      <c r="AA110" s="1"/>
    </row>
    <row r="111" spans="1:27" ht="38.25" x14ac:dyDescent="0.2">
      <c r="A111" s="12">
        <v>54</v>
      </c>
      <c r="B111" s="32" t="s">
        <v>274</v>
      </c>
      <c r="C111" s="13" t="e">
        <f>'Para-responder'!#REF!</f>
        <v>#REF!</v>
      </c>
      <c r="D111" s="1" t="e">
        <f>IF(C111="SI",AA111," ")</f>
        <v>#REF!</v>
      </c>
      <c r="E111" s="7"/>
      <c r="F111" s="7"/>
      <c r="G111" s="12"/>
      <c r="H111" s="7"/>
      <c r="I111" s="7"/>
      <c r="J111" s="7"/>
      <c r="K111" s="7"/>
      <c r="L111" s="1"/>
      <c r="AA111" s="22" t="s">
        <v>673</v>
      </c>
    </row>
    <row r="112" spans="1:27" ht="25.5" x14ac:dyDescent="0.2">
      <c r="A112" s="12">
        <v>55</v>
      </c>
      <c r="B112" s="32" t="s">
        <v>674</v>
      </c>
      <c r="C112" s="13" t="e">
        <f>'Para-responder'!#REF!</f>
        <v>#REF!</v>
      </c>
      <c r="D112" s="1" t="e">
        <f>IF(C112="SI",AA112," ")</f>
        <v>#REF!</v>
      </c>
      <c r="E112" s="33"/>
      <c r="F112" s="7"/>
      <c r="G112" s="12"/>
      <c r="H112" s="7"/>
      <c r="I112" s="7"/>
      <c r="J112" s="7"/>
      <c r="K112" s="7"/>
      <c r="L112" s="1"/>
      <c r="AA112" s="22" t="s">
        <v>675</v>
      </c>
    </row>
    <row r="113" spans="1:34" x14ac:dyDescent="0.2">
      <c r="A113" s="12"/>
      <c r="B113" s="144" t="s">
        <v>676</v>
      </c>
      <c r="C113" s="34"/>
      <c r="D113" s="1"/>
      <c r="E113" s="7"/>
      <c r="F113" s="7"/>
      <c r="G113" s="12"/>
      <c r="H113" s="7"/>
      <c r="I113" s="7"/>
      <c r="J113" s="7"/>
      <c r="K113" s="7"/>
      <c r="L113" s="1"/>
      <c r="AA113" s="38"/>
    </row>
    <row r="114" spans="1:34" ht="25.5" x14ac:dyDescent="0.2">
      <c r="A114" s="12">
        <v>56</v>
      </c>
      <c r="B114" s="32" t="s">
        <v>677</v>
      </c>
      <c r="C114" s="13" t="e">
        <f>'Para-responder'!#REF!</f>
        <v>#REF!</v>
      </c>
      <c r="D114" s="1" t="e">
        <f>IF(C114="SI",AA114," ")</f>
        <v>#REF!</v>
      </c>
      <c r="E114" s="7"/>
      <c r="F114" s="7"/>
      <c r="G114" s="12"/>
      <c r="H114" s="7"/>
      <c r="I114" s="7"/>
      <c r="J114" s="7"/>
      <c r="K114" s="7"/>
      <c r="L114" s="1"/>
      <c r="AA114" s="22" t="s">
        <v>678</v>
      </c>
    </row>
    <row r="115" spans="1:34" ht="25.5" x14ac:dyDescent="0.2">
      <c r="A115" s="12">
        <v>57</v>
      </c>
      <c r="B115" s="32" t="s">
        <v>679</v>
      </c>
      <c r="C115" s="13" t="e">
        <f>'Para-responder'!#REF!</f>
        <v>#REF!</v>
      </c>
      <c r="D115" s="1" t="e">
        <f>IF(C115="SI",AA115," ")</f>
        <v>#REF!</v>
      </c>
      <c r="E115" s="7"/>
      <c r="F115" s="7"/>
      <c r="G115" s="12"/>
      <c r="H115" s="7"/>
      <c r="I115" s="7"/>
      <c r="J115" s="7"/>
      <c r="K115" s="7"/>
      <c r="L115" s="1"/>
      <c r="AA115" s="22" t="s">
        <v>680</v>
      </c>
    </row>
    <row r="116" spans="1:34" ht="25.5" x14ac:dyDescent="0.2">
      <c r="A116" s="12">
        <v>58</v>
      </c>
      <c r="B116" s="32" t="s">
        <v>681</v>
      </c>
      <c r="C116" s="13" t="str">
        <f>'Para-responder'!D44</f>
        <v>SI</v>
      </c>
      <c r="D116" s="1" t="str">
        <f>IF(C116="SI",AA116," ")</f>
        <v>Informe del estado de las disposiciones</v>
      </c>
      <c r="E116" s="7"/>
      <c r="F116" s="7"/>
      <c r="G116" s="12"/>
      <c r="H116" s="7"/>
      <c r="I116" s="7"/>
      <c r="J116" s="7"/>
      <c r="K116" s="7"/>
      <c r="L116" s="1"/>
      <c r="AA116" s="22" t="s">
        <v>682</v>
      </c>
    </row>
    <row r="117" spans="1:34" x14ac:dyDescent="0.2">
      <c r="A117" s="7"/>
      <c r="B117" s="7"/>
      <c r="C117" s="13"/>
      <c r="D117" s="1"/>
      <c r="E117" s="7"/>
      <c r="F117" s="7"/>
      <c r="G117" s="12"/>
      <c r="H117" s="7"/>
      <c r="I117" s="7"/>
      <c r="J117" s="7"/>
      <c r="K117" s="7"/>
      <c r="L117" s="1"/>
      <c r="AA117" s="1"/>
    </row>
    <row r="118" spans="1:34" x14ac:dyDescent="0.2">
      <c r="A118" s="7"/>
      <c r="B118" s="17" t="s">
        <v>171</v>
      </c>
      <c r="C118" s="13"/>
      <c r="D118" s="1"/>
      <c r="E118" s="7"/>
      <c r="F118" s="7"/>
      <c r="G118" s="12"/>
      <c r="H118" s="7"/>
      <c r="I118" s="7"/>
      <c r="J118" s="7"/>
      <c r="K118" s="7"/>
      <c r="L118" s="1"/>
      <c r="AA118" s="1"/>
    </row>
    <row r="119" spans="1:34" ht="25.5" x14ac:dyDescent="0.2">
      <c r="A119" s="12">
        <v>59</v>
      </c>
      <c r="B119" s="32" t="s">
        <v>683</v>
      </c>
      <c r="C119" s="13" t="str">
        <f>'Para-responder'!D61</f>
        <v>SI</v>
      </c>
      <c r="D119" s="1" t="str">
        <f>IF(C119="SI",AA119," ")</f>
        <v>Plan de adquisiciones del año 2010</v>
      </c>
      <c r="E119" s="7"/>
      <c r="F119" s="7"/>
      <c r="G119" s="12"/>
      <c r="H119" s="7"/>
      <c r="I119" s="7"/>
      <c r="J119" s="7"/>
      <c r="K119" s="7"/>
      <c r="L119" s="1"/>
      <c r="AA119" s="22" t="s">
        <v>684</v>
      </c>
    </row>
    <row r="120" spans="1:34" x14ac:dyDescent="0.2">
      <c r="A120" s="12">
        <v>60</v>
      </c>
      <c r="B120" s="32" t="s">
        <v>685</v>
      </c>
      <c r="C120" s="13" t="e">
        <f>'Para-responder'!#REF!</f>
        <v>#REF!</v>
      </c>
      <c r="D120" s="1" t="e">
        <f>IF(C120="SI",AA120," ")</f>
        <v>#REF!</v>
      </c>
      <c r="E120" s="7"/>
      <c r="F120" s="7"/>
      <c r="G120" s="12"/>
      <c r="H120" s="7"/>
      <c r="I120" s="7"/>
      <c r="J120" s="7"/>
      <c r="K120" s="7"/>
      <c r="L120" s="1"/>
      <c r="AA120" s="22" t="s">
        <v>686</v>
      </c>
    </row>
    <row r="121" spans="1:34" ht="25.5" x14ac:dyDescent="0.2">
      <c r="A121" s="12">
        <v>61</v>
      </c>
      <c r="B121" s="32" t="s">
        <v>687</v>
      </c>
      <c r="C121" s="13" t="e">
        <f>'Para-responder'!#REF!</f>
        <v>#REF!</v>
      </c>
      <c r="D121" s="1" t="e">
        <f>IF(C121="SI",AA121," ")</f>
        <v>#REF!</v>
      </c>
      <c r="E121" s="111"/>
      <c r="F121" s="7"/>
      <c r="G121" s="12"/>
      <c r="H121" s="7"/>
      <c r="I121" s="7"/>
      <c r="J121" s="7"/>
      <c r="K121" s="7"/>
      <c r="L121" s="1"/>
      <c r="AA121" s="22" t="s">
        <v>688</v>
      </c>
    </row>
    <row r="122" spans="1:34" x14ac:dyDescent="0.2">
      <c r="A122" s="24"/>
      <c r="B122" s="24"/>
      <c r="C122" s="21"/>
      <c r="D122" s="15"/>
      <c r="E122" s="112"/>
      <c r="F122" s="24"/>
      <c r="G122" s="12"/>
      <c r="H122" s="7"/>
      <c r="I122" s="7"/>
      <c r="J122" s="7"/>
      <c r="K122" s="7"/>
      <c r="L122" s="1"/>
      <c r="AA122" s="15"/>
    </row>
    <row r="123" spans="1:34" x14ac:dyDescent="0.2">
      <c r="A123" s="7"/>
      <c r="B123" s="17" t="s">
        <v>221</v>
      </c>
      <c r="C123" s="13"/>
      <c r="D123" s="1"/>
      <c r="E123" s="1"/>
      <c r="F123" s="7"/>
      <c r="G123" s="12"/>
      <c r="H123" s="7"/>
      <c r="I123" s="7"/>
      <c r="J123" s="7"/>
      <c r="K123" s="7"/>
      <c r="L123" s="1"/>
      <c r="AA123" s="22"/>
    </row>
    <row r="124" spans="1:34" s="26" customFormat="1" ht="25.5" x14ac:dyDescent="0.2">
      <c r="A124" s="12">
        <v>62</v>
      </c>
      <c r="B124" s="32" t="s">
        <v>689</v>
      </c>
      <c r="C124" s="13" t="str">
        <f>'Para-responder'!D72</f>
        <v>SI</v>
      </c>
      <c r="D124" s="1" t="str">
        <f>IF(C124="SI",AA124," ")</f>
        <v>Acuerdo de Junta Directiva donde fue conocida o aprobada, o documento equivalente.</v>
      </c>
      <c r="E124" s="1"/>
      <c r="F124" s="7"/>
      <c r="G124" s="30"/>
      <c r="H124" s="24"/>
      <c r="I124" s="24"/>
      <c r="J124" s="24"/>
      <c r="K124" s="24"/>
      <c r="L124" s="15"/>
      <c r="M124" s="16"/>
      <c r="N124" s="4"/>
      <c r="O124" s="4"/>
      <c r="P124" s="4"/>
      <c r="Q124" s="4"/>
      <c r="R124" s="4"/>
      <c r="S124" s="4"/>
      <c r="T124" s="4"/>
      <c r="U124" s="4"/>
      <c r="V124" s="4"/>
      <c r="W124" s="4"/>
      <c r="X124" s="4"/>
      <c r="Y124" s="16"/>
      <c r="Z124" s="16"/>
      <c r="AA124" s="22" t="s">
        <v>690</v>
      </c>
      <c r="AB124" s="16"/>
      <c r="AC124" s="27"/>
      <c r="AD124" s="27"/>
      <c r="AE124" s="27"/>
      <c r="AF124" s="27"/>
      <c r="AG124" s="27"/>
      <c r="AH124" s="27"/>
    </row>
    <row r="125" spans="1:34" ht="25.5" x14ac:dyDescent="0.2">
      <c r="A125" s="12">
        <v>63</v>
      </c>
      <c r="B125" s="32" t="s">
        <v>691</v>
      </c>
      <c r="C125" s="13" t="str">
        <f>'Para-responder'!D73</f>
        <v>SI</v>
      </c>
      <c r="D125" s="1" t="str">
        <f>IF(C125="SI",AA125," ")</f>
        <v>Verificación en los sistemas de la CGR - www.cgr.go.cr</v>
      </c>
      <c r="E125" s="7"/>
      <c r="F125" s="7"/>
      <c r="G125" s="12"/>
      <c r="H125" s="7"/>
      <c r="I125" s="7"/>
      <c r="J125" s="7"/>
      <c r="K125" s="7"/>
      <c r="L125" s="1"/>
      <c r="AA125" s="22" t="s">
        <v>692</v>
      </c>
    </row>
    <row r="126" spans="1:34" x14ac:dyDescent="0.2">
      <c r="A126" s="7"/>
      <c r="B126" s="7"/>
      <c r="C126" s="13"/>
      <c r="D126" s="1"/>
      <c r="E126" s="7"/>
      <c r="F126" s="7"/>
      <c r="G126" s="12"/>
      <c r="H126" s="7"/>
      <c r="I126" s="7"/>
      <c r="J126" s="7"/>
      <c r="K126" s="7"/>
      <c r="L126" s="1"/>
      <c r="X126" s="16"/>
      <c r="AA126" s="1"/>
    </row>
    <row r="127" spans="1:34" x14ac:dyDescent="0.2">
      <c r="A127" s="7"/>
      <c r="B127" s="17" t="s">
        <v>333</v>
      </c>
      <c r="C127" s="13"/>
      <c r="D127" s="1"/>
      <c r="E127" s="7"/>
      <c r="F127" s="7"/>
      <c r="G127" s="12"/>
      <c r="H127" s="7"/>
      <c r="I127" s="7"/>
      <c r="J127" s="7"/>
      <c r="K127" s="7"/>
      <c r="L127" s="1"/>
      <c r="AA127" s="1"/>
    </row>
    <row r="128" spans="1:34" x14ac:dyDescent="0.2">
      <c r="A128" s="12">
        <v>64</v>
      </c>
      <c r="B128" s="32" t="s">
        <v>693</v>
      </c>
      <c r="C128" s="13" t="str">
        <f>'Para-responder'!D100</f>
        <v>SI</v>
      </c>
      <c r="D128" s="1" t="str">
        <f>IF(C128="SI",AA128," ")</f>
        <v>Captura de la página respectiva</v>
      </c>
      <c r="E128" s="7"/>
      <c r="F128" s="7"/>
      <c r="G128" s="7"/>
      <c r="H128" s="7"/>
      <c r="I128" s="7"/>
      <c r="J128" s="7"/>
      <c r="K128" s="7"/>
      <c r="L128" s="1"/>
      <c r="AA128" s="22" t="s">
        <v>635</v>
      </c>
    </row>
    <row r="129" spans="1:27" x14ac:dyDescent="0.2">
      <c r="A129" s="12">
        <v>65</v>
      </c>
      <c r="B129" s="32" t="s">
        <v>694</v>
      </c>
      <c r="C129" s="13"/>
      <c r="D129" s="1"/>
      <c r="E129" s="7"/>
      <c r="F129" s="7"/>
      <c r="G129" s="7"/>
      <c r="H129" s="7"/>
      <c r="I129" s="7"/>
      <c r="J129" s="7"/>
      <c r="K129" s="7"/>
      <c r="L129" s="1"/>
      <c r="AA129" s="22"/>
    </row>
    <row r="130" spans="1:27" ht="25.5" x14ac:dyDescent="0.2">
      <c r="A130" s="7"/>
      <c r="B130" s="44" t="s">
        <v>695</v>
      </c>
      <c r="C130" s="13" t="str">
        <f>'Para-responder'!D102</f>
        <v>NO</v>
      </c>
      <c r="D130" s="1" t="str">
        <f t="shared" ref="D130:D140" si="5">IF(C130="SI",AA130," ")</f>
        <v xml:space="preserve"> </v>
      </c>
      <c r="E130" s="7"/>
      <c r="F130" s="7"/>
      <c r="G130" s="7"/>
      <c r="H130" s="7"/>
      <c r="I130" s="7"/>
      <c r="J130" s="7"/>
      <c r="K130" s="7"/>
      <c r="L130" s="1"/>
      <c r="AA130" s="22" t="s">
        <v>635</v>
      </c>
    </row>
    <row r="131" spans="1:27" x14ac:dyDescent="0.2">
      <c r="A131" s="7"/>
      <c r="B131" s="44" t="s">
        <v>696</v>
      </c>
      <c r="C131" s="13" t="str">
        <f>'Para-responder'!D103</f>
        <v>NO</v>
      </c>
      <c r="D131" s="1" t="str">
        <f t="shared" si="5"/>
        <v xml:space="preserve"> </v>
      </c>
      <c r="E131" s="7"/>
      <c r="F131" s="7"/>
      <c r="G131" s="7"/>
      <c r="H131" s="7"/>
      <c r="I131" s="7"/>
      <c r="J131" s="7"/>
      <c r="K131" s="7"/>
      <c r="L131" s="1"/>
      <c r="AA131" s="22" t="s">
        <v>635</v>
      </c>
    </row>
    <row r="132" spans="1:27" x14ac:dyDescent="0.2">
      <c r="A132" s="7"/>
      <c r="B132" s="44" t="s">
        <v>697</v>
      </c>
      <c r="C132" s="13" t="str">
        <f>'Para-responder'!D104</f>
        <v>SI</v>
      </c>
      <c r="D132" s="1" t="str">
        <f t="shared" si="5"/>
        <v>Captura de la página respectiva</v>
      </c>
      <c r="E132" s="7"/>
      <c r="F132" s="7"/>
      <c r="G132" s="12"/>
      <c r="H132" s="7"/>
      <c r="I132" s="7"/>
      <c r="J132" s="7"/>
      <c r="K132" s="7"/>
      <c r="L132" s="1"/>
      <c r="AA132" s="22" t="s">
        <v>635</v>
      </c>
    </row>
    <row r="133" spans="1:27" x14ac:dyDescent="0.2">
      <c r="A133" s="7"/>
      <c r="B133" s="44" t="s">
        <v>698</v>
      </c>
      <c r="C133" s="13" t="e">
        <f>'Para-responder'!#REF!</f>
        <v>#REF!</v>
      </c>
      <c r="D133" s="1" t="e">
        <f t="shared" si="5"/>
        <v>#REF!</v>
      </c>
      <c r="E133" s="7"/>
      <c r="F133" s="7"/>
      <c r="G133" s="12"/>
      <c r="H133" s="7"/>
      <c r="I133" s="7"/>
      <c r="J133" s="7"/>
      <c r="K133" s="7"/>
      <c r="L133" s="1"/>
      <c r="O133" s="16"/>
      <c r="P133" s="16"/>
      <c r="AA133" s="22" t="s">
        <v>635</v>
      </c>
    </row>
    <row r="134" spans="1:27" ht="25.5" x14ac:dyDescent="0.2">
      <c r="A134" s="7"/>
      <c r="B134" s="44" t="s">
        <v>699</v>
      </c>
      <c r="C134" s="13" t="e">
        <f>'Para-responder'!#REF!</f>
        <v>#REF!</v>
      </c>
      <c r="D134" s="1" t="e">
        <f t="shared" si="5"/>
        <v>#REF!</v>
      </c>
      <c r="E134" s="7"/>
      <c r="F134" s="7"/>
      <c r="G134" s="12"/>
      <c r="H134" s="7"/>
      <c r="I134" s="7"/>
      <c r="J134" s="7"/>
      <c r="K134" s="7"/>
      <c r="L134" s="1"/>
      <c r="AA134" s="22" t="s">
        <v>635</v>
      </c>
    </row>
    <row r="135" spans="1:27" x14ac:dyDescent="0.2">
      <c r="A135" s="7"/>
      <c r="B135" s="44" t="s">
        <v>700</v>
      </c>
      <c r="C135" s="13" t="e">
        <f>'Para-responder'!#REF!</f>
        <v>#REF!</v>
      </c>
      <c r="D135" s="1" t="e">
        <f t="shared" si="5"/>
        <v>#REF!</v>
      </c>
      <c r="E135" s="7"/>
      <c r="F135" s="7"/>
      <c r="G135" s="12"/>
      <c r="H135" s="7"/>
      <c r="I135" s="7"/>
      <c r="J135" s="7"/>
      <c r="K135" s="7"/>
      <c r="L135" s="1"/>
      <c r="N135" s="16"/>
      <c r="Q135" s="16"/>
      <c r="R135" s="16"/>
      <c r="S135" s="16"/>
      <c r="T135" s="16"/>
      <c r="U135" s="16"/>
      <c r="V135" s="16"/>
      <c r="W135" s="16"/>
      <c r="AA135" s="22" t="s">
        <v>635</v>
      </c>
    </row>
    <row r="136" spans="1:27" x14ac:dyDescent="0.2">
      <c r="A136" s="7"/>
      <c r="B136" s="44" t="s">
        <v>701</v>
      </c>
      <c r="C136" s="13" t="e">
        <f>'Para-responder'!#REF!</f>
        <v>#REF!</v>
      </c>
      <c r="D136" s="1" t="e">
        <f t="shared" si="5"/>
        <v>#REF!</v>
      </c>
      <c r="E136" s="7"/>
      <c r="F136" s="7"/>
      <c r="G136" s="12"/>
      <c r="H136" s="7"/>
      <c r="I136" s="7"/>
      <c r="J136" s="7"/>
      <c r="K136" s="7"/>
      <c r="L136" s="1"/>
      <c r="AA136" s="22" t="s">
        <v>635</v>
      </c>
    </row>
    <row r="137" spans="1:27" ht="25.5" x14ac:dyDescent="0.2">
      <c r="A137" s="7"/>
      <c r="B137" s="44" t="s">
        <v>702</v>
      </c>
      <c r="C137" s="13" t="e">
        <f>'Para-responder'!#REF!</f>
        <v>#REF!</v>
      </c>
      <c r="D137" s="1" t="e">
        <f t="shared" si="5"/>
        <v>#REF!</v>
      </c>
      <c r="E137" s="7"/>
      <c r="F137" s="7"/>
      <c r="G137" s="12"/>
      <c r="H137" s="7"/>
      <c r="I137" s="7"/>
      <c r="J137" s="7"/>
      <c r="K137" s="7"/>
      <c r="L137" s="1"/>
      <c r="AA137" s="22" t="s">
        <v>635</v>
      </c>
    </row>
    <row r="138" spans="1:27" ht="25.5" x14ac:dyDescent="0.2">
      <c r="A138" s="7"/>
      <c r="B138" s="44" t="s">
        <v>703</v>
      </c>
      <c r="C138" s="13" t="e">
        <f>'Para-responder'!#REF!</f>
        <v>#REF!</v>
      </c>
      <c r="D138" s="1" t="e">
        <f t="shared" si="5"/>
        <v>#REF!</v>
      </c>
      <c r="E138" s="7"/>
      <c r="F138" s="7"/>
      <c r="G138" s="12"/>
      <c r="H138" s="7"/>
      <c r="I138" s="7"/>
      <c r="J138" s="7"/>
      <c r="K138" s="7"/>
      <c r="L138" s="1"/>
      <c r="AA138" s="22" t="s">
        <v>635</v>
      </c>
    </row>
    <row r="139" spans="1:27" x14ac:dyDescent="0.2">
      <c r="A139" s="7"/>
      <c r="B139" s="44" t="s">
        <v>704</v>
      </c>
      <c r="C139" s="13" t="e">
        <f>'Para-responder'!#REF!</f>
        <v>#REF!</v>
      </c>
      <c r="D139" s="1" t="e">
        <f t="shared" si="5"/>
        <v>#REF!</v>
      </c>
      <c r="E139" s="7"/>
      <c r="F139" s="7"/>
      <c r="G139" s="12"/>
      <c r="H139" s="7"/>
      <c r="I139" s="7"/>
      <c r="J139" s="7"/>
      <c r="K139" s="7"/>
      <c r="L139" s="1"/>
      <c r="AA139" s="22" t="s">
        <v>635</v>
      </c>
    </row>
    <row r="140" spans="1:27" ht="32.25" customHeight="1" x14ac:dyDescent="0.2">
      <c r="A140" s="12">
        <v>66</v>
      </c>
      <c r="B140" s="32" t="s">
        <v>705</v>
      </c>
      <c r="C140" s="13" t="str">
        <f>'Para-responder'!D105</f>
        <v>SI</v>
      </c>
      <c r="D140" s="1" t="str">
        <f t="shared" si="5"/>
        <v>Captura de la página respectiva</v>
      </c>
      <c r="E140" s="7"/>
      <c r="F140" s="7"/>
      <c r="G140" s="12"/>
      <c r="H140" s="7"/>
      <c r="I140" s="7"/>
      <c r="J140" s="7"/>
      <c r="K140" s="7"/>
      <c r="L140" s="1"/>
      <c r="AA140" s="22" t="s">
        <v>635</v>
      </c>
    </row>
    <row r="141" spans="1:27" ht="25.5" x14ac:dyDescent="0.2">
      <c r="A141" s="12">
        <v>67</v>
      </c>
      <c r="B141" s="32" t="s">
        <v>706</v>
      </c>
      <c r="C141" s="13" t="str">
        <f>'Para-responder'!D106</f>
        <v>SI</v>
      </c>
      <c r="D141" s="1" t="str">
        <f>IF(C141="SI",AA141," ")</f>
        <v>Informe del estudio más reciente</v>
      </c>
      <c r="E141" s="7"/>
      <c r="F141" s="7"/>
      <c r="G141" s="12"/>
      <c r="H141" s="7"/>
      <c r="I141" s="7"/>
      <c r="J141" s="7"/>
      <c r="K141" s="7"/>
      <c r="L141" s="1"/>
      <c r="AA141" s="22" t="s">
        <v>707</v>
      </c>
    </row>
    <row r="142" spans="1:27" ht="25.5" x14ac:dyDescent="0.2">
      <c r="A142" s="12">
        <v>68</v>
      </c>
      <c r="B142" s="32" t="s">
        <v>708</v>
      </c>
      <c r="C142" s="13" t="str">
        <f>'Para-responder'!D107</f>
        <v>SI</v>
      </c>
      <c r="D142" s="1" t="str">
        <f>IF(C142="SI",AA142," ")</f>
        <v>Acuerdos o acciones ejecutadas</v>
      </c>
      <c r="E142" s="7"/>
      <c r="F142" s="7"/>
      <c r="G142" s="12"/>
      <c r="H142" s="7"/>
      <c r="I142" s="7"/>
      <c r="J142" s="7"/>
      <c r="K142" s="7"/>
      <c r="L142" s="1"/>
      <c r="AA142" s="22" t="s">
        <v>709</v>
      </c>
    </row>
    <row r="143" spans="1:27" x14ac:dyDescent="0.2">
      <c r="A143" s="12">
        <v>69</v>
      </c>
      <c r="B143" s="32" t="s">
        <v>710</v>
      </c>
      <c r="C143" s="13" t="str">
        <f>'Para-responder'!D108</f>
        <v>SI</v>
      </c>
      <c r="D143" s="1" t="str">
        <f>IF(C143="SI",AA143," ")</f>
        <v>Acuerdos o acciones ejecutadas</v>
      </c>
      <c r="E143" s="7"/>
      <c r="F143" s="7"/>
      <c r="G143" s="12"/>
      <c r="H143" s="7"/>
      <c r="I143" s="7"/>
      <c r="J143" s="7"/>
      <c r="K143" s="7"/>
      <c r="L143" s="1"/>
      <c r="AA143" s="22" t="s">
        <v>709</v>
      </c>
    </row>
    <row r="144" spans="1:27" x14ac:dyDescent="0.2">
      <c r="A144" s="7"/>
      <c r="B144" s="7"/>
      <c r="C144" s="13"/>
      <c r="D144" s="1"/>
      <c r="E144" s="1"/>
      <c r="F144" s="7"/>
      <c r="G144" s="12"/>
      <c r="H144" s="7"/>
      <c r="I144" s="7"/>
      <c r="J144" s="7"/>
      <c r="K144" s="7"/>
      <c r="L144" s="1"/>
      <c r="AA144" s="1"/>
    </row>
    <row r="145" spans="1:27" x14ac:dyDescent="0.2">
      <c r="A145" s="7"/>
      <c r="B145" s="17" t="s">
        <v>379</v>
      </c>
      <c r="C145" s="13"/>
      <c r="D145" s="1"/>
      <c r="E145" s="1"/>
      <c r="F145" s="7"/>
      <c r="G145" s="12"/>
      <c r="H145" s="7"/>
      <c r="I145" s="7"/>
      <c r="J145" s="7"/>
      <c r="K145" s="7"/>
      <c r="L145" s="1"/>
      <c r="AA145" s="22"/>
    </row>
    <row r="146" spans="1:27" ht="25.5" x14ac:dyDescent="0.2">
      <c r="A146" s="12">
        <v>70</v>
      </c>
      <c r="B146" s="32" t="s">
        <v>711</v>
      </c>
      <c r="C146" s="13" t="e">
        <f>'Para-responder'!#REF!</f>
        <v>#REF!</v>
      </c>
      <c r="D146" s="1" t="e">
        <f>IF(C146="SI",AA146," ")</f>
        <v>#REF!</v>
      </c>
      <c r="E146" s="7"/>
      <c r="F146" s="7"/>
      <c r="G146" s="12"/>
      <c r="H146" s="7"/>
      <c r="I146" s="7"/>
      <c r="J146" s="7"/>
      <c r="K146" s="7"/>
      <c r="L146" s="1"/>
      <c r="AA146" s="22" t="s">
        <v>712</v>
      </c>
    </row>
    <row r="147" spans="1:27" ht="25.5" x14ac:dyDescent="0.2">
      <c r="A147" s="12">
        <v>71</v>
      </c>
      <c r="B147" s="32" t="s">
        <v>713</v>
      </c>
      <c r="C147" s="13" t="e">
        <f>'Para-responder'!#REF!</f>
        <v>#REF!</v>
      </c>
      <c r="D147" s="1" t="e">
        <f>IF(C147="SI",AA147," ")</f>
        <v>#REF!</v>
      </c>
      <c r="E147" s="7"/>
      <c r="F147" s="7"/>
      <c r="G147" s="12"/>
      <c r="H147" s="7"/>
      <c r="I147" s="7"/>
      <c r="J147" s="7"/>
      <c r="K147" s="7"/>
      <c r="L147" s="1"/>
      <c r="AA147" s="22" t="s">
        <v>714</v>
      </c>
    </row>
    <row r="148" spans="1:27" x14ac:dyDescent="0.2">
      <c r="A148" s="12"/>
      <c r="B148" s="32"/>
      <c r="C148" s="13"/>
      <c r="D148" s="1"/>
      <c r="E148" s="7"/>
      <c r="F148" s="7"/>
      <c r="G148" s="12"/>
      <c r="H148" s="7"/>
      <c r="I148" s="7"/>
      <c r="J148" s="7"/>
      <c r="K148" s="7"/>
      <c r="L148" s="1"/>
      <c r="AA148" s="1"/>
    </row>
    <row r="149" spans="1:27" x14ac:dyDescent="0.2">
      <c r="A149" s="57"/>
      <c r="B149" s="57" t="s">
        <v>715</v>
      </c>
      <c r="C149" s="57"/>
      <c r="D149" s="1"/>
      <c r="E149" s="7"/>
      <c r="F149" s="7"/>
      <c r="G149" s="7"/>
      <c r="H149" s="7"/>
      <c r="I149" s="7"/>
      <c r="J149" s="7"/>
      <c r="K149" s="7"/>
      <c r="L149" s="1"/>
      <c r="AA149" s="1"/>
    </row>
    <row r="150" spans="1:27" x14ac:dyDescent="0.2">
      <c r="A150" s="7"/>
      <c r="B150" s="7"/>
      <c r="C150" s="13"/>
      <c r="D150" s="1"/>
      <c r="E150" s="7"/>
      <c r="F150" s="7"/>
      <c r="G150" s="7"/>
      <c r="H150" s="7"/>
      <c r="I150" s="7"/>
      <c r="J150" s="7"/>
      <c r="K150" s="7"/>
      <c r="L150" s="1"/>
      <c r="AA150" s="1"/>
    </row>
    <row r="151" spans="1:27" x14ac:dyDescent="0.2">
      <c r="A151" s="7"/>
      <c r="B151" s="17" t="s">
        <v>41</v>
      </c>
      <c r="C151" s="13"/>
      <c r="D151" s="1"/>
      <c r="E151" s="7"/>
      <c r="F151" s="7"/>
      <c r="G151" s="7"/>
      <c r="H151" s="7"/>
      <c r="I151" s="7"/>
      <c r="J151" s="7"/>
      <c r="K151" s="7"/>
      <c r="L151" s="1"/>
      <c r="AA151" s="1"/>
    </row>
    <row r="152" spans="1:27" ht="50.25" customHeight="1" x14ac:dyDescent="0.2">
      <c r="A152" s="12">
        <v>72</v>
      </c>
      <c r="B152" s="113" t="s">
        <v>716</v>
      </c>
      <c r="C152" s="114" t="str">
        <f>IF((C155/C154)&lt;=0.05,"Si", "No")</f>
        <v>No</v>
      </c>
      <c r="D152" s="1" t="s">
        <v>717</v>
      </c>
      <c r="E152" s="7"/>
      <c r="F152" s="7"/>
      <c r="G152" s="7"/>
      <c r="H152" s="7"/>
      <c r="I152" s="7"/>
      <c r="J152" s="7"/>
      <c r="K152" s="7"/>
      <c r="L152" s="1"/>
      <c r="AA152" s="22"/>
    </row>
    <row r="153" spans="1:27" ht="47.25" customHeight="1" x14ac:dyDescent="0.2">
      <c r="A153" s="12">
        <v>73</v>
      </c>
      <c r="B153" s="113" t="s">
        <v>716</v>
      </c>
      <c r="C153" s="114" t="str">
        <f>IF((C156/C155)&lt;=0.05,"Si", "No")</f>
        <v>Si</v>
      </c>
      <c r="D153" s="1" t="s">
        <v>717</v>
      </c>
      <c r="E153" s="7"/>
      <c r="F153" s="7"/>
      <c r="G153" s="7"/>
      <c r="H153" s="7"/>
      <c r="I153" s="7"/>
      <c r="J153" s="7"/>
      <c r="K153" s="7"/>
      <c r="L153" s="1"/>
      <c r="AA153" s="22"/>
    </row>
    <row r="154" spans="1:27" x14ac:dyDescent="0.2">
      <c r="A154" s="12"/>
      <c r="B154" s="44" t="s">
        <v>718</v>
      </c>
      <c r="C154" s="146">
        <f>'Para-responder'!D126</f>
        <v>94779553484</v>
      </c>
      <c r="D154" s="1"/>
      <c r="E154" s="7"/>
      <c r="G154" s="7"/>
      <c r="H154" s="7"/>
      <c r="I154" s="7"/>
      <c r="J154" s="7"/>
      <c r="K154" s="7"/>
      <c r="L154" s="1"/>
      <c r="AA154" s="22"/>
    </row>
    <row r="155" spans="1:27" ht="15" customHeight="1" x14ac:dyDescent="0.2">
      <c r="A155" s="12"/>
      <c r="B155" s="44" t="s">
        <v>719</v>
      </c>
      <c r="C155" s="146">
        <f>'Para-responder'!D127</f>
        <v>6796044091.3000002</v>
      </c>
      <c r="D155" s="1"/>
      <c r="E155" s="7"/>
      <c r="F155" s="7"/>
      <c r="G155" s="12"/>
      <c r="H155" s="7"/>
      <c r="I155" s="7"/>
      <c r="J155" s="7"/>
      <c r="K155" s="7"/>
      <c r="L155" s="1"/>
      <c r="AA155" s="22"/>
    </row>
    <row r="156" spans="1:27" x14ac:dyDescent="0.2">
      <c r="A156" s="12">
        <v>79</v>
      </c>
      <c r="B156" s="113" t="s">
        <v>574</v>
      </c>
      <c r="C156" s="115">
        <f>(C157*1+C158*0.5)/(C160)</f>
        <v>1</v>
      </c>
      <c r="D156" s="1"/>
      <c r="E156" s="7"/>
      <c r="F156" s="7"/>
      <c r="G156" s="12"/>
      <c r="H156" s="7"/>
      <c r="I156" s="7"/>
      <c r="J156" s="7"/>
      <c r="K156" s="7"/>
      <c r="L156" s="1"/>
      <c r="AA156" s="19"/>
    </row>
    <row r="157" spans="1:27" x14ac:dyDescent="0.2">
      <c r="A157" s="12"/>
      <c r="B157" s="44" t="s">
        <v>720</v>
      </c>
      <c r="C157" s="147">
        <f>'Para-responder'!D129</f>
        <v>11</v>
      </c>
      <c r="D157" s="1"/>
      <c r="E157" s="7"/>
      <c r="F157" s="7"/>
      <c r="G157" s="12"/>
      <c r="H157" s="7"/>
      <c r="I157" s="7"/>
      <c r="J157" s="7"/>
      <c r="K157" s="7"/>
      <c r="L157" s="1"/>
      <c r="AA157" s="1"/>
    </row>
    <row r="158" spans="1:27" x14ac:dyDescent="0.2">
      <c r="A158" s="12"/>
      <c r="B158" s="44" t="s">
        <v>721</v>
      </c>
      <c r="C158" s="147">
        <f>'Para-responder'!D130</f>
        <v>0</v>
      </c>
      <c r="D158" s="1"/>
      <c r="E158" s="7"/>
      <c r="F158" s="7"/>
      <c r="G158" s="12"/>
      <c r="H158" s="7"/>
      <c r="I158" s="7"/>
      <c r="J158" s="7"/>
      <c r="K158" s="7"/>
      <c r="L158" s="1"/>
      <c r="AA158" s="1"/>
    </row>
    <row r="159" spans="1:27" x14ac:dyDescent="0.2">
      <c r="A159" s="12"/>
      <c r="B159" s="44" t="s">
        <v>722</v>
      </c>
      <c r="C159" s="147">
        <f>'Para-responder'!D131</f>
        <v>0</v>
      </c>
      <c r="D159" s="1"/>
      <c r="E159" s="116"/>
      <c r="F159" s="7"/>
      <c r="G159" s="12"/>
      <c r="H159" s="7"/>
      <c r="I159" s="7"/>
      <c r="J159" s="7"/>
      <c r="K159" s="7"/>
      <c r="L159" s="1"/>
      <c r="AA159" s="1"/>
    </row>
    <row r="160" spans="1:27" x14ac:dyDescent="0.2">
      <c r="A160" s="12"/>
      <c r="B160" s="44" t="s">
        <v>723</v>
      </c>
      <c r="C160" s="147">
        <f>'Para-responder'!D128</f>
        <v>11</v>
      </c>
      <c r="D160" s="1"/>
      <c r="E160" s="7"/>
      <c r="F160" s="7"/>
      <c r="G160" s="12"/>
      <c r="H160" s="7"/>
      <c r="I160" s="7"/>
      <c r="J160" s="7"/>
      <c r="K160" s="7"/>
      <c r="L160" s="1"/>
      <c r="AA160" s="1"/>
    </row>
    <row r="161" spans="1:27" x14ac:dyDescent="0.2">
      <c r="A161" s="13">
        <v>80</v>
      </c>
      <c r="B161" s="117" t="s">
        <v>578</v>
      </c>
      <c r="C161" s="145">
        <f>'Para-responder'!D132</f>
        <v>0.09</v>
      </c>
      <c r="D161" s="1"/>
      <c r="E161" s="7"/>
      <c r="F161" s="7"/>
      <c r="G161" s="12"/>
      <c r="H161" s="7"/>
      <c r="I161" s="7"/>
      <c r="J161" s="7"/>
      <c r="K161" s="7"/>
      <c r="L161" s="1"/>
      <c r="AA161" s="1"/>
    </row>
    <row r="162" spans="1:27" ht="30" customHeight="1" x14ac:dyDescent="0.2">
      <c r="A162" s="12">
        <v>81</v>
      </c>
      <c r="B162" s="113" t="s">
        <v>576</v>
      </c>
      <c r="C162" s="114">
        <f>C164/C163</f>
        <v>0.94120903712623349</v>
      </c>
      <c r="D162" s="1"/>
      <c r="E162" s="7"/>
      <c r="F162" s="7"/>
      <c r="G162" s="12"/>
      <c r="H162" s="7"/>
      <c r="I162" s="7"/>
      <c r="J162" s="7"/>
      <c r="K162" s="7"/>
      <c r="L162" s="1"/>
      <c r="AA162" s="1"/>
    </row>
    <row r="163" spans="1:27" x14ac:dyDescent="0.2">
      <c r="A163" s="12"/>
      <c r="B163" s="44" t="s">
        <v>718</v>
      </c>
      <c r="C163" s="12">
        <f>C154</f>
        <v>94779553484</v>
      </c>
      <c r="D163" s="1"/>
      <c r="E163" s="7"/>
      <c r="F163" s="7"/>
      <c r="G163" s="12"/>
      <c r="H163" s="7"/>
      <c r="I163" s="7"/>
      <c r="J163" s="7"/>
      <c r="K163" s="7"/>
      <c r="L163" s="1"/>
      <c r="AA163" s="1"/>
    </row>
    <row r="164" spans="1:27" x14ac:dyDescent="0.2">
      <c r="A164" s="12"/>
      <c r="B164" s="44" t="s">
        <v>724</v>
      </c>
      <c r="C164" s="146">
        <f>'Para-responder'!D133</f>
        <v>89207372273.929993</v>
      </c>
      <c r="D164" s="1"/>
      <c r="E164" s="7"/>
      <c r="F164" s="7"/>
      <c r="G164" s="12"/>
      <c r="H164" s="7"/>
      <c r="I164" s="7"/>
      <c r="J164" s="7"/>
      <c r="K164" s="7"/>
      <c r="L164" s="1"/>
      <c r="AA164" s="1"/>
    </row>
    <row r="165" spans="1:27" x14ac:dyDescent="0.2">
      <c r="A165" s="12"/>
      <c r="B165" s="44" t="s">
        <v>725</v>
      </c>
      <c r="C165" s="146">
        <f>'Para-responder'!D134</f>
        <v>94971911000</v>
      </c>
      <c r="D165" s="1"/>
      <c r="E165" s="7"/>
      <c r="F165" s="7"/>
      <c r="G165" s="12"/>
      <c r="H165" s="7"/>
      <c r="I165" s="7"/>
      <c r="J165" s="7"/>
      <c r="K165" s="7"/>
      <c r="L165" s="1"/>
      <c r="AA165" s="1"/>
    </row>
    <row r="166" spans="1:27" ht="25.5" x14ac:dyDescent="0.2">
      <c r="A166" s="12">
        <v>82</v>
      </c>
      <c r="B166" s="113" t="s">
        <v>726</v>
      </c>
      <c r="C166" s="12" t="str">
        <f>IF(C167=1,"Alto",IF(C167=0.5,"Medio","Bajo"))</f>
        <v>Alto</v>
      </c>
      <c r="D166" s="1" t="s">
        <v>717</v>
      </c>
      <c r="E166" s="7"/>
      <c r="F166" s="7"/>
      <c r="G166" s="12"/>
      <c r="H166" s="7"/>
      <c r="I166" s="7"/>
      <c r="J166" s="7"/>
      <c r="K166" s="7"/>
      <c r="L166" s="1"/>
      <c r="AA166" s="22" t="s">
        <v>727</v>
      </c>
    </row>
    <row r="167" spans="1:27" x14ac:dyDescent="0.2">
      <c r="A167" s="12"/>
      <c r="B167" s="113" t="s">
        <v>728</v>
      </c>
      <c r="C167" s="2">
        <f>IF(AND(C168&gt;0.8,C169&gt;0.8),1,IF(AND(C169&lt;0.8,C168&gt;0.8),0.5,0))</f>
        <v>1</v>
      </c>
      <c r="D167" s="1"/>
      <c r="E167" s="7"/>
      <c r="F167" s="7"/>
      <c r="G167" s="12"/>
      <c r="H167" s="7"/>
      <c r="I167" s="7"/>
      <c r="J167" s="7"/>
      <c r="K167" s="7"/>
      <c r="L167" s="1"/>
      <c r="AA167" s="1"/>
    </row>
    <row r="168" spans="1:27" x14ac:dyDescent="0.2">
      <c r="A168" s="12"/>
      <c r="B168" s="44" t="s">
        <v>574</v>
      </c>
      <c r="C168" s="118">
        <f>C156</f>
        <v>1</v>
      </c>
      <c r="D168" s="1"/>
      <c r="E168" s="7"/>
      <c r="F168" s="7"/>
      <c r="G168" s="12"/>
      <c r="H168" s="7"/>
      <c r="I168" s="7"/>
      <c r="J168" s="7"/>
      <c r="K168" s="7"/>
      <c r="L168" s="1"/>
      <c r="AA168" s="1"/>
    </row>
    <row r="169" spans="1:27" x14ac:dyDescent="0.2">
      <c r="A169" s="12"/>
      <c r="B169" s="44" t="s">
        <v>576</v>
      </c>
      <c r="C169" s="118">
        <f>C162</f>
        <v>0.94120903712623349</v>
      </c>
      <c r="D169" s="1"/>
      <c r="E169" s="7"/>
      <c r="F169" s="7"/>
      <c r="G169" s="12"/>
      <c r="H169" s="7"/>
      <c r="I169" s="7"/>
      <c r="J169" s="7"/>
      <c r="K169" s="7"/>
      <c r="L169" s="1"/>
      <c r="AA169" s="1"/>
    </row>
    <row r="170" spans="1:27" x14ac:dyDescent="0.2">
      <c r="A170" s="12"/>
      <c r="B170" s="44"/>
      <c r="C170" s="118"/>
      <c r="D170" s="1"/>
      <c r="E170" s="7"/>
      <c r="F170" s="7"/>
      <c r="G170" s="12"/>
      <c r="H170" s="7"/>
      <c r="I170" s="7"/>
      <c r="J170" s="7"/>
      <c r="K170" s="7"/>
      <c r="L170" s="1"/>
      <c r="AA170" s="1"/>
    </row>
    <row r="171" spans="1:27" ht="25.5" x14ac:dyDescent="0.2">
      <c r="A171" s="7"/>
      <c r="B171" s="17" t="s">
        <v>729</v>
      </c>
      <c r="C171" s="13"/>
      <c r="D171" s="1"/>
      <c r="E171" s="7"/>
      <c r="F171" s="7"/>
      <c r="G171" s="12"/>
      <c r="H171" s="7"/>
      <c r="I171" s="7"/>
      <c r="J171" s="7"/>
      <c r="K171" s="7"/>
      <c r="L171" s="1"/>
      <c r="AA171" s="1"/>
    </row>
    <row r="172" spans="1:27" x14ac:dyDescent="0.2">
      <c r="A172" s="12">
        <v>83</v>
      </c>
      <c r="B172" s="19" t="s">
        <v>730</v>
      </c>
      <c r="C172" s="119" t="e">
        <f>C243</f>
        <v>#REF!</v>
      </c>
      <c r="D172" s="1"/>
      <c r="E172" s="7"/>
      <c r="F172" s="7"/>
      <c r="G172" s="12"/>
      <c r="H172" s="7"/>
      <c r="I172" s="7"/>
      <c r="J172" s="7"/>
      <c r="K172" s="7"/>
      <c r="L172" s="1"/>
      <c r="AA172" s="1"/>
    </row>
    <row r="173" spans="1:27" x14ac:dyDescent="0.2">
      <c r="A173" s="12">
        <v>84</v>
      </c>
      <c r="B173" s="19" t="s">
        <v>585</v>
      </c>
      <c r="C173" s="119" t="e">
        <f>C240</f>
        <v>#REF!</v>
      </c>
      <c r="D173" s="1"/>
      <c r="E173" s="7"/>
      <c r="F173" s="7"/>
      <c r="G173" s="12"/>
      <c r="H173" s="7"/>
      <c r="I173" s="7"/>
      <c r="J173" s="7"/>
      <c r="K173" s="7"/>
      <c r="L173" s="1"/>
      <c r="AA173" s="1"/>
    </row>
    <row r="174" spans="1:27" ht="25.5" x14ac:dyDescent="0.2">
      <c r="A174" s="12">
        <v>85</v>
      </c>
      <c r="B174" s="19" t="s">
        <v>588</v>
      </c>
      <c r="C174" s="119" t="e">
        <f>C241</f>
        <v>#REF!</v>
      </c>
      <c r="D174" s="1"/>
      <c r="E174" s="7"/>
      <c r="F174" s="7"/>
      <c r="G174" s="12"/>
      <c r="H174" s="7"/>
      <c r="I174" s="7"/>
      <c r="J174" s="7"/>
      <c r="K174" s="7"/>
      <c r="L174" s="1"/>
    </row>
    <row r="175" spans="1:27" x14ac:dyDescent="0.2">
      <c r="A175" s="12">
        <v>86</v>
      </c>
      <c r="B175" s="19" t="s">
        <v>591</v>
      </c>
      <c r="C175" s="119" t="e">
        <f>C219/C224</f>
        <v>#REF!</v>
      </c>
      <c r="D175" s="1"/>
      <c r="E175" s="7"/>
      <c r="F175" s="7"/>
      <c r="G175" s="12"/>
      <c r="H175" s="7"/>
      <c r="I175" s="7"/>
      <c r="J175" s="7"/>
      <c r="K175" s="7"/>
      <c r="L175" s="1"/>
      <c r="AA175" s="1"/>
    </row>
    <row r="176" spans="1:27" x14ac:dyDescent="0.2">
      <c r="A176" s="12"/>
      <c r="B176" s="19"/>
      <c r="C176" s="119"/>
      <c r="D176" s="1"/>
      <c r="E176" s="7"/>
      <c r="F176" s="7"/>
      <c r="G176" s="12"/>
      <c r="H176" s="7"/>
      <c r="I176" s="7"/>
      <c r="J176" s="7"/>
      <c r="K176" s="7"/>
      <c r="L176" s="1"/>
      <c r="AA176" s="1"/>
    </row>
    <row r="177" spans="1:27" x14ac:dyDescent="0.2">
      <c r="A177" s="12">
        <v>87</v>
      </c>
      <c r="B177" s="17" t="s">
        <v>731</v>
      </c>
      <c r="E177" s="7"/>
      <c r="F177" s="7"/>
      <c r="G177" s="12"/>
      <c r="H177" s="7"/>
      <c r="I177" s="7"/>
      <c r="J177" s="7"/>
      <c r="K177" s="7"/>
      <c r="L177" s="1"/>
    </row>
    <row r="178" spans="1:27" ht="25.5" x14ac:dyDescent="0.2">
      <c r="A178" s="12"/>
      <c r="B178" s="44" t="s">
        <v>732</v>
      </c>
      <c r="C178" s="49" t="str">
        <f>'Para-responder'!D145</f>
        <v>NO APLICA</v>
      </c>
      <c r="D178" s="4" t="s">
        <v>733</v>
      </c>
      <c r="E178" s="7"/>
      <c r="F178" s="7"/>
      <c r="G178" s="12"/>
      <c r="H178" s="7"/>
      <c r="I178" s="7"/>
      <c r="J178" s="7"/>
      <c r="K178" s="7"/>
      <c r="L178" s="1"/>
    </row>
    <row r="179" spans="1:27" x14ac:dyDescent="0.2">
      <c r="A179" s="12"/>
      <c r="E179" s="7"/>
      <c r="F179" s="7"/>
      <c r="G179" s="12"/>
      <c r="H179" s="7"/>
      <c r="I179" s="7"/>
      <c r="J179" s="7"/>
      <c r="K179" s="7"/>
      <c r="L179" s="1"/>
    </row>
    <row r="180" spans="1:27" x14ac:dyDescent="0.2">
      <c r="A180" s="12">
        <v>88</v>
      </c>
      <c r="B180" s="17" t="s">
        <v>734</v>
      </c>
      <c r="C180" s="54">
        <f>C182/C181</f>
        <v>0.93745809298320126</v>
      </c>
      <c r="F180" s="7"/>
      <c r="G180" s="12"/>
      <c r="H180" s="7"/>
      <c r="I180" s="7"/>
      <c r="J180" s="7"/>
      <c r="K180" s="7"/>
      <c r="L180" s="1"/>
    </row>
    <row r="181" spans="1:27" x14ac:dyDescent="0.2">
      <c r="A181" s="12"/>
      <c r="B181" s="44" t="s">
        <v>735</v>
      </c>
      <c r="C181" s="142">
        <f>'Para-responder'!D135</f>
        <v>42695168161.449997</v>
      </c>
      <c r="F181" s="7"/>
      <c r="G181" s="12"/>
      <c r="H181" s="7"/>
      <c r="I181" s="7"/>
      <c r="J181" s="7"/>
      <c r="K181" s="7"/>
      <c r="L181" s="1"/>
    </row>
    <row r="182" spans="1:27" x14ac:dyDescent="0.2">
      <c r="A182" s="12"/>
      <c r="B182" s="44" t="s">
        <v>736</v>
      </c>
      <c r="C182" s="142">
        <f>'Para-responder'!D136</f>
        <v>40024930924.230003</v>
      </c>
      <c r="F182" s="7"/>
      <c r="G182" s="12"/>
      <c r="H182" s="7"/>
      <c r="I182" s="7"/>
      <c r="J182" s="7"/>
      <c r="K182" s="7"/>
      <c r="L182" s="1"/>
    </row>
    <row r="183" spans="1:27" x14ac:dyDescent="0.2">
      <c r="A183" s="12"/>
      <c r="B183" s="19"/>
      <c r="C183" s="119"/>
      <c r="D183" s="1"/>
      <c r="F183" s="7"/>
      <c r="G183" s="12"/>
      <c r="H183" s="7"/>
      <c r="I183" s="7"/>
      <c r="J183" s="7"/>
      <c r="K183" s="7"/>
      <c r="L183" s="1"/>
      <c r="AA183" s="1"/>
    </row>
    <row r="184" spans="1:27" x14ac:dyDescent="0.2">
      <c r="A184" s="12"/>
      <c r="B184" s="17" t="s">
        <v>221</v>
      </c>
      <c r="C184" s="13"/>
      <c r="D184" s="1"/>
      <c r="F184" s="7"/>
      <c r="G184" s="12"/>
      <c r="H184" s="7"/>
      <c r="I184" s="7"/>
      <c r="J184" s="7"/>
      <c r="K184" s="7"/>
      <c r="L184" s="1"/>
      <c r="AA184" s="1"/>
    </row>
    <row r="185" spans="1:27" ht="51" x14ac:dyDescent="0.2">
      <c r="A185" s="12">
        <v>89</v>
      </c>
      <c r="B185" s="32" t="s">
        <v>737</v>
      </c>
      <c r="C185" s="13" t="str">
        <f>'Para-responder'!D74</f>
        <v>SI</v>
      </c>
      <c r="D185" s="1" t="str">
        <f>IF(C185="SI",AA185," ")</f>
        <v>Verificación en los sistemas de la CGR - www.cgr.go.cr</v>
      </c>
      <c r="F185" s="7"/>
      <c r="G185" s="12"/>
      <c r="H185" s="7"/>
      <c r="L185" s="1"/>
      <c r="AA185" s="22" t="s">
        <v>692</v>
      </c>
    </row>
    <row r="186" spans="1:27" x14ac:dyDescent="0.2">
      <c r="A186" s="12">
        <v>90</v>
      </c>
      <c r="B186" s="32" t="s">
        <v>738</v>
      </c>
      <c r="C186" s="13" t="str">
        <f>'Para-responder'!D75</f>
        <v>SI</v>
      </c>
      <c r="D186" s="1" t="str">
        <f>IF(C186="SI",AA186," ")</f>
        <v>Mostrar últimos informes a Marzo y Septiembre</v>
      </c>
      <c r="E186" s="7"/>
      <c r="F186" s="7"/>
      <c r="G186" s="12"/>
      <c r="H186" s="7"/>
      <c r="I186" s="7"/>
      <c r="J186" s="7"/>
      <c r="K186" s="7"/>
      <c r="L186" s="1"/>
      <c r="AA186" s="22" t="s">
        <v>739</v>
      </c>
    </row>
    <row r="187" spans="1:27" x14ac:dyDescent="0.2">
      <c r="A187" s="12">
        <v>91</v>
      </c>
      <c r="B187" s="32" t="s">
        <v>740</v>
      </c>
      <c r="C187" s="13" t="e">
        <f>'Para-responder'!#REF!</f>
        <v>#REF!</v>
      </c>
      <c r="D187" s="1" t="e">
        <f>IF(C187="SI",AA187," ")</f>
        <v>#REF!</v>
      </c>
      <c r="E187" s="7"/>
      <c r="F187" s="7"/>
      <c r="G187" s="12"/>
      <c r="H187" s="7"/>
      <c r="I187" s="7"/>
      <c r="J187" s="7"/>
      <c r="K187" s="7"/>
      <c r="L187" s="1"/>
      <c r="AA187" s="22" t="s">
        <v>741</v>
      </c>
    </row>
    <row r="188" spans="1:27" ht="25.5" x14ac:dyDescent="0.2">
      <c r="A188" s="12">
        <v>92</v>
      </c>
      <c r="B188" s="32" t="s">
        <v>742</v>
      </c>
      <c r="C188" s="13" t="e">
        <f>'Para-responder'!#REF!</f>
        <v>#REF!</v>
      </c>
      <c r="D188" s="1" t="e">
        <f>IF(C188="SI",AA188," ")</f>
        <v>#REF!</v>
      </c>
      <c r="E188" s="7"/>
      <c r="F188" s="7"/>
      <c r="G188" s="12"/>
      <c r="H188" s="7"/>
      <c r="I188" s="7"/>
      <c r="J188" s="7"/>
      <c r="K188" s="7"/>
      <c r="L188" s="1"/>
      <c r="AA188" s="22" t="s">
        <v>743</v>
      </c>
    </row>
    <row r="189" spans="1:27" x14ac:dyDescent="0.2">
      <c r="A189" s="12">
        <v>93</v>
      </c>
      <c r="B189" s="19" t="s">
        <v>744</v>
      </c>
      <c r="C189" s="120">
        <f>C190/C191</f>
        <v>0.94120903712697213</v>
      </c>
      <c r="D189" s="1"/>
      <c r="E189" s="7"/>
      <c r="F189" s="7"/>
      <c r="G189" s="12"/>
      <c r="H189" s="7"/>
      <c r="I189" s="7"/>
      <c r="J189" s="7"/>
      <c r="K189" s="7"/>
      <c r="L189" s="1"/>
      <c r="AA189" s="1"/>
    </row>
    <row r="190" spans="1:27" x14ac:dyDescent="0.25">
      <c r="A190" s="12"/>
      <c r="B190" s="48" t="s">
        <v>745</v>
      </c>
      <c r="C190" s="121">
        <f>'Para-responder'!D137</f>
        <v>89207372274</v>
      </c>
      <c r="D190" s="1"/>
      <c r="E190" s="7"/>
      <c r="F190" s="7"/>
      <c r="G190" s="12"/>
      <c r="H190" s="7"/>
      <c r="I190" s="7"/>
      <c r="J190" s="7"/>
      <c r="K190" s="7"/>
      <c r="L190" s="1"/>
      <c r="AA190" s="1"/>
    </row>
    <row r="191" spans="1:27" x14ac:dyDescent="0.2">
      <c r="A191" s="12"/>
      <c r="B191" s="44" t="s">
        <v>718</v>
      </c>
      <c r="C191" s="122">
        <f>C154</f>
        <v>94779553484</v>
      </c>
      <c r="D191" s="1"/>
      <c r="E191" s="7"/>
      <c r="F191" s="7"/>
      <c r="G191" s="12"/>
      <c r="H191" s="7"/>
      <c r="I191" s="7"/>
      <c r="J191" s="7"/>
      <c r="K191" s="7"/>
      <c r="L191" s="1"/>
      <c r="AA191" s="1"/>
    </row>
    <row r="192" spans="1:27" x14ac:dyDescent="0.25">
      <c r="A192" s="12">
        <v>94</v>
      </c>
      <c r="B192" s="123" t="s">
        <v>604</v>
      </c>
      <c r="C192" s="124">
        <f>(C194-C193)/C165</f>
        <v>7.3713715436082995E-13</v>
      </c>
      <c r="D192" s="1"/>
      <c r="E192" s="7"/>
      <c r="F192" s="7"/>
      <c r="G192" s="12"/>
      <c r="H192" s="7"/>
      <c r="I192" s="7"/>
      <c r="J192" s="7"/>
      <c r="K192" s="7"/>
      <c r="L192" s="1"/>
      <c r="AA192" s="1"/>
    </row>
    <row r="193" spans="1:34" x14ac:dyDescent="0.25">
      <c r="A193" s="12"/>
      <c r="B193" s="48" t="s">
        <v>746</v>
      </c>
      <c r="C193" s="121">
        <f>'Para-responder'!D138</f>
        <v>89207372273.929993</v>
      </c>
      <c r="E193" s="7"/>
      <c r="F193" s="7"/>
      <c r="G193" s="12"/>
      <c r="H193" s="7"/>
      <c r="I193" s="7"/>
      <c r="J193" s="7"/>
      <c r="K193" s="7"/>
      <c r="L193" s="1"/>
      <c r="AA193" s="1"/>
    </row>
    <row r="194" spans="1:34" x14ac:dyDescent="0.25">
      <c r="A194" s="12"/>
      <c r="B194" s="48" t="s">
        <v>745</v>
      </c>
      <c r="C194" s="121">
        <f>C190</f>
        <v>89207372274</v>
      </c>
      <c r="D194" s="1"/>
      <c r="E194" s="7"/>
      <c r="F194" s="7"/>
      <c r="G194" s="12"/>
      <c r="H194" s="7"/>
      <c r="I194" s="7"/>
      <c r="J194" s="7"/>
      <c r="K194" s="7"/>
      <c r="L194" s="1"/>
      <c r="AA194" s="1"/>
    </row>
    <row r="195" spans="1:34" x14ac:dyDescent="0.2">
      <c r="A195" s="12"/>
      <c r="B195" s="44" t="s">
        <v>725</v>
      </c>
      <c r="C195" s="125">
        <f>C165</f>
        <v>94971911000</v>
      </c>
      <c r="D195" s="1"/>
      <c r="E195" s="7"/>
      <c r="F195" s="7"/>
      <c r="G195" s="12"/>
      <c r="H195" s="7"/>
      <c r="I195" s="7"/>
      <c r="J195" s="7"/>
      <c r="K195" s="7"/>
      <c r="L195" s="1"/>
      <c r="AA195" s="1"/>
    </row>
    <row r="196" spans="1:34" x14ac:dyDescent="0.2">
      <c r="A196" s="12">
        <v>95</v>
      </c>
      <c r="B196" s="123" t="s">
        <v>607</v>
      </c>
      <c r="C196" s="119">
        <f>C197/C198</f>
        <v>0.17690204164045184</v>
      </c>
      <c r="D196" s="1"/>
      <c r="E196" s="7"/>
      <c r="F196" s="7"/>
      <c r="G196" s="12"/>
      <c r="H196" s="7"/>
      <c r="I196" s="7"/>
      <c r="J196" s="7"/>
      <c r="K196" s="7"/>
      <c r="L196" s="1"/>
      <c r="AA196" s="1"/>
    </row>
    <row r="197" spans="1:34" x14ac:dyDescent="0.25">
      <c r="A197" s="12"/>
      <c r="B197" s="48" t="s">
        <v>747</v>
      </c>
      <c r="C197" s="121">
        <f>'Para-responder'!D139</f>
        <v>16766696517.09</v>
      </c>
      <c r="D197" s="15"/>
      <c r="E197" s="7"/>
      <c r="F197" s="7"/>
      <c r="G197" s="12"/>
      <c r="H197" s="7"/>
      <c r="I197" s="7"/>
      <c r="J197" s="7"/>
      <c r="K197" s="7"/>
      <c r="L197" s="1"/>
      <c r="AA197" s="15"/>
    </row>
    <row r="198" spans="1:34" x14ac:dyDescent="0.25">
      <c r="A198" s="12"/>
      <c r="B198" s="48" t="s">
        <v>718</v>
      </c>
      <c r="C198" s="121">
        <f>C163</f>
        <v>94779553484</v>
      </c>
      <c r="D198" s="15"/>
      <c r="E198" s="7"/>
      <c r="F198" s="7"/>
      <c r="G198" s="12"/>
      <c r="H198" s="7"/>
      <c r="I198" s="7"/>
      <c r="J198" s="7"/>
      <c r="K198" s="7"/>
      <c r="L198" s="1"/>
      <c r="AA198" s="15"/>
    </row>
    <row r="199" spans="1:34" x14ac:dyDescent="0.2">
      <c r="A199" s="12">
        <v>96</v>
      </c>
      <c r="B199" s="123" t="s">
        <v>748</v>
      </c>
      <c r="C199" s="126" t="e">
        <f>(C200-C201)/(C202-C201)</f>
        <v>#VALUE!</v>
      </c>
      <c r="D199" s="1"/>
      <c r="E199" s="7"/>
      <c r="F199" s="7"/>
      <c r="G199" s="12"/>
      <c r="H199" s="7"/>
      <c r="I199" s="7"/>
      <c r="J199" s="7"/>
      <c r="K199" s="7"/>
      <c r="L199" s="1"/>
      <c r="AA199" s="1"/>
    </row>
    <row r="200" spans="1:34" x14ac:dyDescent="0.25">
      <c r="A200" s="12"/>
      <c r="B200" s="48" t="s">
        <v>749</v>
      </c>
      <c r="C200" s="121">
        <f>'Para-responder'!D140</f>
        <v>16766696517.09</v>
      </c>
      <c r="D200" s="1"/>
      <c r="E200" s="24"/>
      <c r="F200" s="116"/>
      <c r="G200" s="12"/>
      <c r="H200" s="7"/>
      <c r="I200" s="7"/>
      <c r="J200" s="7"/>
      <c r="K200" s="7"/>
      <c r="L200" s="1"/>
      <c r="AA200" s="1"/>
    </row>
    <row r="201" spans="1:34" x14ac:dyDescent="0.25">
      <c r="A201" s="12"/>
      <c r="B201" s="48" t="s">
        <v>750</v>
      </c>
      <c r="C201" s="121" t="str">
        <f>'Para-responder'!D141</f>
        <v>5,592,217,469.47</v>
      </c>
      <c r="D201" s="1"/>
      <c r="E201" s="24"/>
      <c r="F201" s="24"/>
      <c r="G201" s="12"/>
      <c r="H201" s="7"/>
      <c r="I201" s="7"/>
      <c r="J201" s="7"/>
      <c r="K201" s="7"/>
      <c r="L201" s="1"/>
      <c r="AA201" s="1"/>
    </row>
    <row r="202" spans="1:34" x14ac:dyDescent="0.25">
      <c r="A202" s="12"/>
      <c r="B202" s="48" t="s">
        <v>718</v>
      </c>
      <c r="C202" s="121">
        <f>C163</f>
        <v>94779553484</v>
      </c>
      <c r="D202" s="1"/>
      <c r="E202" s="7"/>
      <c r="F202" s="24"/>
      <c r="K202" s="7"/>
      <c r="L202" s="1"/>
      <c r="AA202" s="1"/>
    </row>
    <row r="203" spans="1:34" s="26" customFormat="1" x14ac:dyDescent="0.2">
      <c r="A203" s="7"/>
      <c r="B203" s="13"/>
      <c r="C203" s="115"/>
      <c r="D203" s="1"/>
      <c r="E203" s="7"/>
      <c r="F203" s="7"/>
      <c r="G203" s="30"/>
      <c r="H203" s="24"/>
      <c r="I203" s="24"/>
      <c r="J203" s="24"/>
      <c r="K203" s="24"/>
      <c r="L203" s="15"/>
      <c r="M203" s="16"/>
      <c r="N203" s="4"/>
      <c r="O203" s="4"/>
      <c r="P203" s="4"/>
      <c r="Q203" s="4"/>
      <c r="R203" s="4"/>
      <c r="S203" s="4"/>
      <c r="T203" s="4"/>
      <c r="U203" s="4"/>
      <c r="V203" s="4"/>
      <c r="W203" s="4"/>
      <c r="X203" s="4"/>
      <c r="Y203" s="16"/>
      <c r="Z203" s="16"/>
      <c r="AA203" s="1"/>
      <c r="AB203" s="16"/>
      <c r="AC203" s="27"/>
      <c r="AD203" s="27"/>
      <c r="AE203" s="27"/>
      <c r="AF203" s="27"/>
      <c r="AG203" s="27"/>
      <c r="AH203" s="27"/>
    </row>
    <row r="204" spans="1:34" s="26" customFormat="1" x14ac:dyDescent="0.2">
      <c r="A204" s="12">
        <v>97</v>
      </c>
      <c r="B204" s="17" t="s">
        <v>333</v>
      </c>
      <c r="C204" s="115"/>
      <c r="D204" s="1"/>
      <c r="E204" s="7"/>
      <c r="F204" s="7"/>
      <c r="G204" s="30"/>
      <c r="H204" s="24"/>
      <c r="I204" s="24"/>
      <c r="J204" s="24"/>
      <c r="K204" s="24"/>
      <c r="L204" s="15"/>
      <c r="M204" s="16"/>
      <c r="N204" s="4"/>
      <c r="O204" s="4"/>
      <c r="P204" s="4"/>
      <c r="Q204" s="4"/>
      <c r="R204" s="4"/>
      <c r="S204" s="4"/>
      <c r="T204" s="4"/>
      <c r="U204" s="4"/>
      <c r="V204" s="4"/>
      <c r="W204" s="4"/>
      <c r="X204" s="4"/>
      <c r="Y204" s="16"/>
      <c r="Z204" s="16"/>
      <c r="AA204" s="1"/>
      <c r="AB204" s="16"/>
      <c r="AC204" s="27"/>
      <c r="AD204" s="27"/>
      <c r="AE204" s="27"/>
      <c r="AF204" s="27"/>
      <c r="AG204" s="27"/>
      <c r="AH204" s="27"/>
    </row>
    <row r="205" spans="1:34" ht="25.5" x14ac:dyDescent="0.2">
      <c r="A205" s="12"/>
      <c r="B205" s="44" t="s">
        <v>751</v>
      </c>
      <c r="C205" s="148">
        <f>'Para-responder'!D144</f>
        <v>0</v>
      </c>
      <c r="D205" s="4" t="s">
        <v>752</v>
      </c>
      <c r="E205" s="7"/>
      <c r="F205" s="7"/>
      <c r="G205" s="12"/>
      <c r="H205" s="7"/>
      <c r="I205" s="7"/>
      <c r="J205" s="7"/>
      <c r="K205" s="7"/>
      <c r="L205" s="1"/>
      <c r="X205" s="16"/>
      <c r="AA205" s="1"/>
    </row>
    <row r="206" spans="1:34" x14ac:dyDescent="0.2">
      <c r="A206" s="12"/>
      <c r="B206" s="13"/>
      <c r="C206" s="115"/>
      <c r="D206" s="1"/>
      <c r="E206" s="7"/>
      <c r="F206" s="7"/>
      <c r="G206" s="12"/>
      <c r="H206" s="7"/>
      <c r="I206" s="7"/>
      <c r="J206" s="7"/>
      <c r="K206" s="7"/>
      <c r="L206" s="1"/>
      <c r="X206" s="16"/>
      <c r="AA206" s="1"/>
    </row>
    <row r="207" spans="1:34" x14ac:dyDescent="0.2">
      <c r="A207" s="12"/>
      <c r="B207" s="17" t="s">
        <v>379</v>
      </c>
      <c r="C207" s="13"/>
      <c r="D207" s="1"/>
      <c r="E207" s="7"/>
      <c r="F207" s="7"/>
      <c r="G207" s="12"/>
      <c r="H207" s="7"/>
      <c r="I207" s="7"/>
      <c r="J207" s="7"/>
      <c r="K207" s="7"/>
      <c r="L207" s="1"/>
      <c r="W207" s="16"/>
      <c r="AA207" s="1"/>
    </row>
    <row r="208" spans="1:34" x14ac:dyDescent="0.2">
      <c r="A208" s="12">
        <v>98</v>
      </c>
      <c r="B208" s="123" t="s">
        <v>753</v>
      </c>
      <c r="C208" s="128" t="e">
        <f>IF(C210=0,2,C209/C210)</f>
        <v>#REF!</v>
      </c>
      <c r="D208" s="129"/>
      <c r="E208" s="7"/>
      <c r="F208" s="7"/>
      <c r="G208" s="12"/>
      <c r="H208" s="7"/>
      <c r="I208" s="7"/>
      <c r="J208" s="7"/>
      <c r="K208" s="7"/>
      <c r="L208" s="1"/>
      <c r="W208" s="16"/>
      <c r="AA208" s="1"/>
    </row>
    <row r="209" spans="1:27" x14ac:dyDescent="0.25">
      <c r="A209" s="12"/>
      <c r="B209" s="48" t="s">
        <v>754</v>
      </c>
      <c r="C209" s="121" t="e">
        <f>'Para-responder'!#REF!</f>
        <v>#REF!</v>
      </c>
      <c r="D209" s="1"/>
      <c r="E209" s="7"/>
      <c r="F209" s="7"/>
      <c r="G209" s="12"/>
      <c r="H209" s="7"/>
      <c r="I209" s="7"/>
      <c r="J209" s="7"/>
      <c r="K209" s="7"/>
      <c r="L209" s="1"/>
      <c r="O209" s="16"/>
      <c r="P209" s="16"/>
    </row>
    <row r="210" spans="1:27" x14ac:dyDescent="0.25">
      <c r="A210" s="12"/>
      <c r="B210" s="48" t="s">
        <v>755</v>
      </c>
      <c r="C210" s="121" t="e">
        <f>'Para-responder'!#REF!</f>
        <v>#REF!</v>
      </c>
      <c r="D210" s="1"/>
      <c r="E210" s="7"/>
      <c r="F210" s="7"/>
      <c r="G210" s="12"/>
      <c r="H210" s="7"/>
      <c r="I210" s="7"/>
      <c r="J210" s="7"/>
      <c r="K210" s="7"/>
      <c r="L210" s="1"/>
      <c r="O210" s="16"/>
      <c r="P210" s="16"/>
    </row>
    <row r="211" spans="1:27" x14ac:dyDescent="0.2">
      <c r="A211" s="12"/>
      <c r="B211" s="26"/>
      <c r="C211" s="13"/>
      <c r="D211" s="129"/>
      <c r="E211" s="7"/>
      <c r="F211" s="7"/>
      <c r="G211" s="12"/>
      <c r="H211" s="7"/>
      <c r="I211" s="7"/>
      <c r="J211" s="7"/>
      <c r="K211" s="7"/>
      <c r="L211" s="1"/>
      <c r="N211" s="16"/>
      <c r="Q211" s="16"/>
      <c r="R211" s="16"/>
      <c r="S211" s="16"/>
      <c r="T211" s="16"/>
      <c r="U211" s="16"/>
      <c r="V211" s="16"/>
      <c r="AA211" s="1"/>
    </row>
    <row r="212" spans="1:27" x14ac:dyDescent="0.2">
      <c r="A212" s="12">
        <v>99</v>
      </c>
      <c r="B212" s="17" t="s">
        <v>268</v>
      </c>
      <c r="E212" s="7"/>
      <c r="F212" s="7"/>
      <c r="G212" s="12"/>
      <c r="H212" s="7"/>
      <c r="I212" s="7"/>
      <c r="J212" s="7"/>
      <c r="K212" s="7"/>
      <c r="L212" s="1"/>
      <c r="N212" s="16"/>
      <c r="Q212" s="16"/>
      <c r="R212" s="16"/>
      <c r="S212" s="16"/>
      <c r="T212" s="16"/>
      <c r="U212" s="16"/>
      <c r="V212" s="16"/>
    </row>
    <row r="213" spans="1:27" x14ac:dyDescent="0.2">
      <c r="A213" s="3"/>
      <c r="B213" s="130" t="s">
        <v>756</v>
      </c>
      <c r="C213" s="127"/>
      <c r="D213" s="4" t="s">
        <v>757</v>
      </c>
      <c r="E213" s="7"/>
      <c r="F213" s="7"/>
      <c r="G213" s="12"/>
      <c r="H213" s="7"/>
      <c r="I213" s="7"/>
      <c r="J213" s="7"/>
      <c r="K213" s="7"/>
      <c r="L213" s="1"/>
      <c r="N213" s="16"/>
      <c r="Q213" s="16"/>
      <c r="R213" s="16"/>
      <c r="S213" s="16"/>
      <c r="T213" s="16"/>
      <c r="U213" s="16"/>
      <c r="V213" s="16"/>
    </row>
    <row r="214" spans="1:27" x14ac:dyDescent="0.2">
      <c r="B214" s="2" t="s">
        <v>758</v>
      </c>
      <c r="D214" s="4" t="s">
        <v>759</v>
      </c>
      <c r="E214" s="7"/>
      <c r="F214" s="7"/>
      <c r="G214" s="12"/>
      <c r="H214" s="7"/>
      <c r="I214" s="7"/>
      <c r="J214" s="7"/>
      <c r="K214" s="7"/>
      <c r="L214" s="1"/>
      <c r="N214" s="16"/>
      <c r="Q214" s="16"/>
      <c r="R214" s="16"/>
      <c r="S214" s="16"/>
      <c r="T214" s="16"/>
      <c r="U214" s="16"/>
      <c r="V214" s="16"/>
    </row>
    <row r="215" spans="1:27" x14ac:dyDescent="0.2">
      <c r="E215" s="7"/>
      <c r="F215" s="7"/>
      <c r="G215" s="12"/>
      <c r="H215" s="7"/>
      <c r="I215" s="7"/>
      <c r="J215" s="7"/>
      <c r="K215" s="7"/>
      <c r="L215" s="1"/>
      <c r="N215" s="16"/>
      <c r="Q215" s="16"/>
      <c r="R215" s="16"/>
      <c r="S215" s="16"/>
      <c r="T215" s="16"/>
      <c r="U215" s="16"/>
      <c r="V215" s="16"/>
    </row>
    <row r="216" spans="1:27" ht="18.75" x14ac:dyDescent="0.2">
      <c r="B216" s="50" t="s">
        <v>760</v>
      </c>
      <c r="C216" s="21"/>
      <c r="F216" s="7"/>
      <c r="G216" s="12"/>
      <c r="H216" s="7"/>
      <c r="I216" s="7"/>
      <c r="J216" s="7"/>
      <c r="K216" s="7"/>
      <c r="L216" s="1"/>
      <c r="N216" s="16"/>
      <c r="Q216" s="16"/>
      <c r="R216" s="16"/>
      <c r="S216" s="16"/>
      <c r="T216" s="16"/>
      <c r="U216" s="16"/>
      <c r="V216" s="16"/>
    </row>
    <row r="217" spans="1:27" x14ac:dyDescent="0.2">
      <c r="B217" s="413" t="s">
        <v>761</v>
      </c>
      <c r="C217" s="319" t="s">
        <v>762</v>
      </c>
      <c r="F217" s="7"/>
      <c r="G217" s="12"/>
      <c r="H217" s="7"/>
      <c r="I217" s="7"/>
      <c r="J217" s="7"/>
      <c r="K217" s="7"/>
      <c r="L217" s="1"/>
    </row>
    <row r="218" spans="1:27" x14ac:dyDescent="0.2">
      <c r="B218" s="414"/>
      <c r="C218" s="131">
        <v>2010</v>
      </c>
      <c r="F218" s="7"/>
      <c r="G218" s="12"/>
      <c r="H218" s="7"/>
      <c r="I218" s="7"/>
      <c r="J218" s="7"/>
      <c r="K218" s="7"/>
      <c r="L218" s="1"/>
    </row>
    <row r="219" spans="1:27" x14ac:dyDescent="0.2">
      <c r="B219" s="51" t="s">
        <v>763</v>
      </c>
      <c r="C219" s="132" t="e">
        <f>'Para-responder'!#REF!</f>
        <v>#REF!</v>
      </c>
      <c r="F219" s="7"/>
      <c r="G219" s="12"/>
      <c r="H219" s="7"/>
      <c r="I219" s="7"/>
      <c r="J219" s="7"/>
      <c r="K219" s="7"/>
      <c r="L219" s="1"/>
    </row>
    <row r="220" spans="1:27" x14ac:dyDescent="0.2">
      <c r="B220" s="2" t="s">
        <v>764</v>
      </c>
      <c r="C220" s="149" t="e">
        <f>'Para-responder'!#REF!</f>
        <v>#REF!</v>
      </c>
      <c r="F220" s="7"/>
      <c r="G220" s="12"/>
      <c r="H220" s="7"/>
      <c r="I220" s="7"/>
      <c r="J220" s="7"/>
      <c r="K220" s="7"/>
      <c r="L220" s="1"/>
    </row>
    <row r="221" spans="1:27" x14ac:dyDescent="0.2">
      <c r="B221" s="2" t="s">
        <v>765</v>
      </c>
      <c r="C221" s="149" t="e">
        <f>'Para-responder'!#REF!</f>
        <v>#REF!</v>
      </c>
      <c r="G221" s="12"/>
      <c r="H221" s="7"/>
      <c r="I221" s="7"/>
      <c r="J221" s="7"/>
      <c r="K221" s="7"/>
      <c r="L221" s="1"/>
    </row>
    <row r="222" spans="1:27" x14ac:dyDescent="0.2">
      <c r="B222" s="2" t="s">
        <v>766</v>
      </c>
      <c r="C222" s="149" t="e">
        <f>'Para-responder'!#REF!</f>
        <v>#REF!</v>
      </c>
      <c r="G222" s="12"/>
      <c r="H222" s="7"/>
      <c r="I222" s="7"/>
      <c r="J222" s="7"/>
      <c r="K222" s="7"/>
      <c r="L222" s="1"/>
    </row>
    <row r="223" spans="1:27" x14ac:dyDescent="0.2">
      <c r="B223" s="51" t="s">
        <v>767</v>
      </c>
      <c r="C223" s="132" t="e">
        <f>'Para-responder'!#REF!</f>
        <v>#REF!</v>
      </c>
      <c r="F223" s="7"/>
    </row>
    <row r="224" spans="1:27" x14ac:dyDescent="0.2">
      <c r="B224" s="52" t="s">
        <v>768</v>
      </c>
      <c r="C224" s="133" t="e">
        <f>'Para-responder'!#REF!</f>
        <v>#REF!</v>
      </c>
      <c r="F224" s="7"/>
    </row>
    <row r="225" spans="2:12" x14ac:dyDescent="0.2">
      <c r="B225" s="2" t="s">
        <v>769</v>
      </c>
      <c r="C225" s="149" t="e">
        <f>'Para-responder'!#REF!</f>
        <v>#REF!</v>
      </c>
      <c r="E225" s="4"/>
      <c r="F225" s="7"/>
      <c r="G225" s="12"/>
      <c r="H225" s="7"/>
      <c r="I225" s="7"/>
      <c r="J225" s="7"/>
      <c r="K225" s="7"/>
      <c r="L225" s="1"/>
    </row>
    <row r="226" spans="2:12" x14ac:dyDescent="0.2">
      <c r="B226" s="2" t="s">
        <v>770</v>
      </c>
      <c r="C226" s="149" t="e">
        <f>'Para-responder'!#REF!</f>
        <v>#REF!</v>
      </c>
      <c r="F226" s="7"/>
      <c r="G226" s="12"/>
      <c r="H226" s="7"/>
      <c r="I226" s="7"/>
      <c r="J226" s="7"/>
      <c r="K226" s="7"/>
      <c r="L226" s="1"/>
    </row>
    <row r="227" spans="2:12" x14ac:dyDescent="0.2">
      <c r="B227" s="2" t="s">
        <v>771</v>
      </c>
      <c r="C227" s="149" t="e">
        <f>'Para-responder'!#REF!</f>
        <v>#REF!</v>
      </c>
      <c r="F227" s="7"/>
      <c r="G227" s="12"/>
      <c r="H227" s="7"/>
      <c r="I227" s="7"/>
      <c r="J227" s="7"/>
      <c r="K227" s="7"/>
      <c r="L227" s="1"/>
    </row>
    <row r="228" spans="2:12" x14ac:dyDescent="0.2">
      <c r="B228" s="52" t="s">
        <v>772</v>
      </c>
      <c r="C228" s="133" t="e">
        <f>'Para-responder'!#REF!</f>
        <v>#REF!</v>
      </c>
      <c r="G228" s="12"/>
      <c r="L228" s="1"/>
    </row>
    <row r="229" spans="2:12" x14ac:dyDescent="0.2">
      <c r="B229" s="51" t="s">
        <v>773</v>
      </c>
      <c r="C229" s="132" t="e">
        <f>'Para-responder'!#REF!</f>
        <v>#REF!</v>
      </c>
      <c r="G229" s="12"/>
      <c r="H229" s="7"/>
      <c r="I229" s="7"/>
      <c r="J229" s="7"/>
      <c r="K229" s="7"/>
      <c r="L229" s="1"/>
    </row>
    <row r="230" spans="2:12" x14ac:dyDescent="0.2">
      <c r="B230" s="2" t="s">
        <v>774</v>
      </c>
      <c r="C230" s="149" t="e">
        <f>'Para-responder'!#REF!</f>
        <v>#REF!</v>
      </c>
    </row>
    <row r="231" spans="2:12" x14ac:dyDescent="0.2">
      <c r="B231" s="2" t="s">
        <v>775</v>
      </c>
      <c r="C231" s="149" t="e">
        <f>'Para-responder'!#REF!</f>
        <v>#REF!</v>
      </c>
    </row>
    <row r="232" spans="2:12" x14ac:dyDescent="0.2">
      <c r="B232" s="53" t="s">
        <v>776</v>
      </c>
      <c r="C232" s="150" t="e">
        <f>'Para-responder'!#REF!</f>
        <v>#REF!</v>
      </c>
    </row>
    <row r="234" spans="2:12" x14ac:dyDescent="0.2">
      <c r="B234" s="2" t="s">
        <v>777</v>
      </c>
      <c r="C234" s="54" t="e">
        <f>C219-C223</f>
        <v>#REF!</v>
      </c>
    </row>
    <row r="235" spans="2:12" ht="17.25" customHeight="1" x14ac:dyDescent="0.2">
      <c r="B235" s="2" t="s">
        <v>778</v>
      </c>
      <c r="C235" s="54" t="e">
        <f>C219-C230</f>
        <v>#REF!</v>
      </c>
    </row>
    <row r="236" spans="2:12" x14ac:dyDescent="0.2">
      <c r="B236" s="2" t="s">
        <v>779</v>
      </c>
      <c r="C236" s="54" t="e">
        <f>C219-C232-C221</f>
        <v>#REF!</v>
      </c>
    </row>
    <row r="237" spans="2:12" x14ac:dyDescent="0.2">
      <c r="B237" s="2" t="s">
        <v>780</v>
      </c>
      <c r="C237" s="54" t="e">
        <f>+C236-C230</f>
        <v>#REF!</v>
      </c>
    </row>
    <row r="239" spans="2:12" x14ac:dyDescent="0.2">
      <c r="B239" s="135" t="s">
        <v>781</v>
      </c>
      <c r="C239" s="136" t="e">
        <f>C235/C219</f>
        <v>#REF!</v>
      </c>
    </row>
    <row r="240" spans="2:12" x14ac:dyDescent="0.2">
      <c r="B240" s="137" t="s">
        <v>782</v>
      </c>
      <c r="C240" s="138" t="e">
        <f>C236/C219</f>
        <v>#REF!</v>
      </c>
    </row>
    <row r="241" spans="2:3" x14ac:dyDescent="0.2">
      <c r="B241" s="137" t="s">
        <v>783</v>
      </c>
      <c r="C241" s="139" t="e">
        <f>C237/C235</f>
        <v>#REF!</v>
      </c>
    </row>
    <row r="242" spans="2:3" x14ac:dyDescent="0.2">
      <c r="B242" s="137" t="s">
        <v>784</v>
      </c>
      <c r="C242" s="139" t="e">
        <f>C224/C219</f>
        <v>#REF!</v>
      </c>
    </row>
    <row r="243" spans="2:3" x14ac:dyDescent="0.2">
      <c r="B243" s="53" t="s">
        <v>785</v>
      </c>
      <c r="C243" s="134" t="e">
        <f>C220/C225</f>
        <v>#REF!</v>
      </c>
    </row>
  </sheetData>
  <sheetProtection password="DC75" sheet="1" objects="1" scenarios="1"/>
  <protectedRanges>
    <protectedRange sqref="C193" name="Rango25"/>
    <protectedRange sqref="C197" name="Rango24"/>
    <protectedRange sqref="C200:C201" name="ingresoPercibido"/>
    <protectedRange sqref="C205" name="su resultados"/>
    <protectedRange sqref="C213" name="ti resultados"/>
    <protectedRange sqref="C209:C210" name="rh resultados"/>
    <protectedRange sqref="C193" name="egresoPagado"/>
    <protectedRange sqref="C190" name="egresoDevengado"/>
    <protectedRange sqref="C185:C188" name="presu resultados"/>
    <protectedRange sqref="C181:C182" name="contra adm resultados"/>
    <protectedRange sqref="C178" name="control interno resultados"/>
    <protectedRange sqref="C163:C165" name="ejecucionpresu"/>
    <protectedRange sqref="C157:C161" name="cumplimientometas"/>
    <protectedRange sqref="C154:C155" name="plani resultados"/>
    <protectedRange sqref="C95:C147" name="segui"/>
    <protectedRange sqref="C87:C90" name="rh conso"/>
    <protectedRange sqref="C11:C15" name="Plan_conso"/>
    <protectedRange sqref="B4" name="nombre"/>
    <protectedRange sqref="B6" name="tipo"/>
    <protectedRange sqref="C18 C20:C26" name="fc_conso"/>
    <protectedRange sqref="C29 C36:C45" name="contr int_conso"/>
    <protectedRange sqref="C48:C56" name="ca_conso"/>
    <protectedRange sqref="C59:C63" name="presu_conso"/>
    <protectedRange sqref="C66:C78" name="ti_conso"/>
    <protectedRange sqref="C81:C84" name="su_conso"/>
    <protectedRange sqref="C30:C35" name="segui_1"/>
  </protectedRanges>
  <mergeCells count="6">
    <mergeCell ref="N18:W18"/>
    <mergeCell ref="B217:B218"/>
    <mergeCell ref="A1:C1"/>
    <mergeCell ref="A2:C2"/>
    <mergeCell ref="A8:B8"/>
    <mergeCell ref="O9:Q9"/>
  </mergeCells>
  <phoneticPr fontId="27" type="noConversion"/>
  <dataValidations count="5">
    <dataValidation type="list" showInputMessage="1" showErrorMessage="1" sqref="C11:C13 C15">
      <formula1>sino</formula1>
    </dataValidation>
    <dataValidation type="list" allowBlank="1" showInputMessage="1" showErrorMessage="1" sqref="B6">
      <formula1>inst</formula1>
    </dataValidation>
    <dataValidation type="list" allowBlank="1" showInputMessage="1" showErrorMessage="1" sqref="C30:C35 C18 C20:C26 C41 C84 C90 C99:C102 C119 C121 C125 C133 C137 C139 C185">
      <formula1>noap</formula1>
    </dataValidation>
    <dataValidation type="list" allowBlank="1" showInputMessage="1" showErrorMessage="1" sqref="C140:C143 C124 C40 C42:C43 C109 C106:C107 C111:C112 C45 C120 C37:C38 C146:C147 C114:C116 C95:C97 C81:C83 C87:C89 C128 C130:C132 C134:C136 C138 C186:C188">
      <formula1>sino</formula1>
    </dataValidation>
    <dataValidation type="list" showInputMessage="1" showErrorMessage="1" sqref="C14">
      <formula1>noap</formula1>
    </dataValidation>
  </dataValidations>
  <hyperlinks>
    <hyperlink ref="B214" r:id="rId1"/>
  </hyperlinks>
  <pageMargins left="0.75" right="0.75" top="1" bottom="1" header="0" footer="0"/>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
  <sheetViews>
    <sheetView workbookViewId="0">
      <selection activeCell="B24" sqref="B24"/>
    </sheetView>
  </sheetViews>
  <sheetFormatPr baseColWidth="10" defaultRowHeight="12.75" x14ac:dyDescent="0.2"/>
  <cols>
    <col min="1" max="1" width="4.7109375" style="260" customWidth="1"/>
    <col min="2" max="2" width="51.42578125" style="260" customWidth="1"/>
    <col min="3" max="3" width="15.85546875" style="278" customWidth="1"/>
    <col min="4" max="4" width="4.7109375" style="260" customWidth="1"/>
    <col min="5" max="18" width="11.42578125" style="260"/>
    <col min="19" max="19" width="4.7109375" style="260" hidden="1" customWidth="1"/>
    <col min="20" max="22" width="19.42578125" style="260" hidden="1" customWidth="1"/>
    <col min="23" max="23" width="4.7109375" style="260" hidden="1" customWidth="1"/>
    <col min="24" max="16384" width="11.42578125" style="260"/>
  </cols>
  <sheetData>
    <row r="1" spans="1:23" x14ac:dyDescent="0.2">
      <c r="A1" s="360"/>
      <c r="B1" s="361"/>
      <c r="C1" s="362"/>
      <c r="D1" s="363"/>
      <c r="S1" s="261"/>
      <c r="T1" s="262"/>
      <c r="U1" s="262"/>
      <c r="V1" s="262"/>
      <c r="W1" s="263"/>
    </row>
    <row r="2" spans="1:23" ht="18.75" x14ac:dyDescent="0.3">
      <c r="A2" s="364"/>
      <c r="B2" s="423" t="s">
        <v>488</v>
      </c>
      <c r="C2" s="423"/>
      <c r="D2" s="365"/>
      <c r="E2" s="264"/>
      <c r="F2" s="264"/>
      <c r="G2" s="264"/>
      <c r="H2" s="264"/>
      <c r="I2" s="264"/>
      <c r="J2" s="264"/>
      <c r="K2" s="264"/>
      <c r="L2" s="264"/>
      <c r="M2" s="264"/>
      <c r="N2" s="264"/>
      <c r="O2" s="264"/>
      <c r="P2" s="264"/>
      <c r="Q2" s="264"/>
      <c r="R2" s="264"/>
      <c r="S2" s="424" t="s">
        <v>786</v>
      </c>
      <c r="T2" s="425"/>
      <c r="U2" s="425"/>
      <c r="V2" s="425"/>
      <c r="W2" s="426"/>
    </row>
    <row r="3" spans="1:23" ht="15.75" x14ac:dyDescent="0.2">
      <c r="A3" s="364"/>
      <c r="B3" s="427" t="str">
        <f>'Para-responder'!C4</f>
        <v>MINISTERIO DE JUSTICIA Y PAZ</v>
      </c>
      <c r="C3" s="427"/>
      <c r="D3" s="365"/>
      <c r="E3" s="265"/>
      <c r="F3" s="265"/>
      <c r="G3" s="265"/>
      <c r="H3" s="265"/>
      <c r="I3" s="265"/>
      <c r="J3" s="265"/>
      <c r="K3" s="265"/>
      <c r="L3" s="265"/>
      <c r="M3" s="265"/>
      <c r="N3" s="265"/>
      <c r="O3" s="265"/>
      <c r="P3" s="265"/>
      <c r="Q3" s="265"/>
      <c r="R3" s="265"/>
      <c r="S3" s="266"/>
      <c r="T3" s="422" t="s">
        <v>787</v>
      </c>
      <c r="U3" s="422"/>
      <c r="V3" s="422"/>
      <c r="W3" s="267"/>
    </row>
    <row r="4" spans="1:23" ht="15.75" x14ac:dyDescent="0.2">
      <c r="A4" s="366"/>
      <c r="B4" s="367"/>
      <c r="C4" s="368"/>
      <c r="D4" s="369"/>
      <c r="E4" s="268"/>
      <c r="F4" s="268"/>
      <c r="G4" s="268"/>
      <c r="H4" s="268"/>
      <c r="I4" s="268"/>
      <c r="J4" s="268"/>
      <c r="K4" s="268"/>
      <c r="L4" s="268"/>
      <c r="M4" s="268"/>
      <c r="N4" s="268"/>
      <c r="O4" s="268"/>
      <c r="P4" s="268"/>
      <c r="Q4" s="268"/>
      <c r="R4" s="268"/>
      <c r="S4" s="269"/>
      <c r="T4" s="422"/>
      <c r="U4" s="422"/>
      <c r="V4" s="422"/>
      <c r="W4" s="270"/>
    </row>
    <row r="5" spans="1:23" ht="31.5" x14ac:dyDescent="0.2">
      <c r="A5" s="364"/>
      <c r="B5" s="420" t="s">
        <v>905</v>
      </c>
      <c r="C5" s="421"/>
      <c r="D5" s="365"/>
      <c r="E5" s="265"/>
      <c r="F5" s="265"/>
      <c r="G5" s="265"/>
      <c r="H5" s="265"/>
      <c r="I5" s="265"/>
      <c r="J5" s="265"/>
      <c r="K5" s="265"/>
      <c r="L5" s="265"/>
      <c r="M5" s="265"/>
      <c r="N5" s="265"/>
      <c r="O5" s="265"/>
      <c r="P5" s="265"/>
      <c r="Q5" s="265"/>
      <c r="R5" s="265"/>
      <c r="S5" s="266"/>
      <c r="T5" s="271" t="s">
        <v>788</v>
      </c>
      <c r="U5" s="271" t="s">
        <v>789</v>
      </c>
      <c r="V5" s="271" t="s">
        <v>790</v>
      </c>
      <c r="W5" s="267"/>
    </row>
    <row r="6" spans="1:23" ht="15.75" x14ac:dyDescent="0.2">
      <c r="A6" s="366"/>
      <c r="B6" s="367"/>
      <c r="C6" s="368"/>
      <c r="D6" s="369"/>
      <c r="E6" s="268"/>
      <c r="F6" s="268"/>
      <c r="G6" s="268"/>
      <c r="H6" s="268"/>
      <c r="I6" s="268"/>
      <c r="J6" s="268"/>
      <c r="K6" s="268"/>
      <c r="L6" s="268"/>
      <c r="M6" s="268"/>
      <c r="N6" s="268"/>
      <c r="O6" s="268"/>
      <c r="P6" s="268"/>
      <c r="Q6" s="268"/>
      <c r="R6" s="268"/>
      <c r="S6" s="269"/>
      <c r="T6" s="272"/>
      <c r="U6" s="272"/>
      <c r="V6" s="272"/>
      <c r="W6" s="270"/>
    </row>
    <row r="7" spans="1:23" ht="15" x14ac:dyDescent="0.2">
      <c r="A7" s="364"/>
      <c r="B7" s="370" t="s">
        <v>1</v>
      </c>
      <c r="C7" s="371">
        <f>'Por-tema'!C206</f>
        <v>56.25</v>
      </c>
      <c r="D7" s="365"/>
      <c r="S7" s="266"/>
      <c r="T7" s="273">
        <f>'Por-tema'!E206</f>
        <v>57.142857142857146</v>
      </c>
      <c r="U7" s="273">
        <f>'Por-tema'!F206</f>
        <v>66.666666666666671</v>
      </c>
      <c r="V7" s="273">
        <f>'Por-tema'!G206</f>
        <v>33.333333333333336</v>
      </c>
      <c r="W7" s="267"/>
    </row>
    <row r="8" spans="1:23" ht="15" x14ac:dyDescent="0.2">
      <c r="A8" s="364"/>
      <c r="B8" s="370" t="s">
        <v>906</v>
      </c>
      <c r="C8" s="371">
        <f>'Por-tema'!C207</f>
        <v>75</v>
      </c>
      <c r="D8" s="365"/>
      <c r="S8" s="266"/>
      <c r="T8" s="273">
        <f>'Por-tema'!E207</f>
        <v>50</v>
      </c>
      <c r="U8" s="273">
        <f>'Por-tema'!F207</f>
        <v>75</v>
      </c>
      <c r="V8" s="273">
        <f>'Por-tema'!G207</f>
        <v>100</v>
      </c>
      <c r="W8" s="267"/>
    </row>
    <row r="9" spans="1:23" ht="15" x14ac:dyDescent="0.2">
      <c r="A9" s="364"/>
      <c r="B9" s="370" t="s">
        <v>4</v>
      </c>
      <c r="C9" s="371">
        <f>'Por-tema'!C208</f>
        <v>76.92307692307692</v>
      </c>
      <c r="D9" s="365"/>
      <c r="S9" s="266"/>
      <c r="T9" s="273">
        <f>'Por-tema'!E208</f>
        <v>71.428571428571431</v>
      </c>
      <c r="U9" s="273">
        <f>'Por-tema'!F208</f>
        <v>66.666666666666671</v>
      </c>
      <c r="V9" s="273">
        <f>'Por-tema'!G208</f>
        <v>100</v>
      </c>
      <c r="W9" s="267"/>
    </row>
    <row r="10" spans="1:23" ht="15" x14ac:dyDescent="0.2">
      <c r="A10" s="364"/>
      <c r="B10" s="370" t="s">
        <v>6</v>
      </c>
      <c r="C10" s="371">
        <f>'Por-tema'!C209</f>
        <v>100</v>
      </c>
      <c r="D10" s="365"/>
      <c r="S10" s="266"/>
      <c r="T10" s="273">
        <f>'Por-tema'!E209</f>
        <v>100</v>
      </c>
      <c r="U10" s="273">
        <f>'Por-tema'!F209</f>
        <v>100</v>
      </c>
      <c r="V10" s="273">
        <f>'Por-tema'!G209</f>
        <v>100</v>
      </c>
      <c r="W10" s="267"/>
    </row>
    <row r="11" spans="1:23" ht="15" x14ac:dyDescent="0.2">
      <c r="A11" s="364"/>
      <c r="B11" s="370" t="s">
        <v>8</v>
      </c>
      <c r="C11" s="371">
        <f>'Por-tema'!C210</f>
        <v>68.75</v>
      </c>
      <c r="D11" s="365"/>
      <c r="S11" s="266"/>
      <c r="T11" s="273">
        <f>'Por-tema'!E210</f>
        <v>57.142857142857146</v>
      </c>
      <c r="U11" s="273">
        <f>'Por-tema'!F210</f>
        <v>75</v>
      </c>
      <c r="V11" s="273">
        <f>'Por-tema'!G210</f>
        <v>80</v>
      </c>
      <c r="W11" s="267"/>
    </row>
    <row r="12" spans="1:23" ht="15" x14ac:dyDescent="0.2">
      <c r="A12" s="364"/>
      <c r="B12" s="370" t="s">
        <v>907</v>
      </c>
      <c r="C12" s="371">
        <f>'Por-tema'!C211</f>
        <v>61.53846153846154</v>
      </c>
      <c r="D12" s="365"/>
      <c r="S12" s="266"/>
      <c r="T12" s="273">
        <f>'Por-tema'!E211</f>
        <v>33.333333333333336</v>
      </c>
      <c r="U12" s="273">
        <f>'Por-tema'!F211</f>
        <v>75</v>
      </c>
      <c r="V12" s="273">
        <f>'Por-tema'!G211</f>
        <v>100</v>
      </c>
      <c r="W12" s="267"/>
    </row>
    <row r="13" spans="1:23" ht="15" x14ac:dyDescent="0.2">
      <c r="A13" s="364"/>
      <c r="B13" s="370" t="s">
        <v>11</v>
      </c>
      <c r="C13" s="371">
        <f>'Por-tema'!C212</f>
        <v>76.92307692307692</v>
      </c>
      <c r="D13" s="365"/>
      <c r="S13" s="266"/>
      <c r="T13" s="273">
        <f>'Por-tema'!E212</f>
        <v>80</v>
      </c>
      <c r="U13" s="273">
        <f>'Por-tema'!F212</f>
        <v>75</v>
      </c>
      <c r="V13" s="273">
        <f>'Por-tema'!G212</f>
        <v>75</v>
      </c>
      <c r="W13" s="267"/>
    </row>
    <row r="14" spans="1:23" ht="15" x14ac:dyDescent="0.2">
      <c r="A14" s="364"/>
      <c r="B14" s="370"/>
      <c r="C14" s="371"/>
      <c r="D14" s="365"/>
      <c r="S14" s="266"/>
      <c r="T14" s="273"/>
      <c r="U14" s="273"/>
      <c r="V14" s="273"/>
      <c r="W14" s="267"/>
    </row>
    <row r="15" spans="1:23" ht="15.75" thickBot="1" x14ac:dyDescent="0.25">
      <c r="A15" s="364"/>
      <c r="B15" s="372" t="s">
        <v>791</v>
      </c>
      <c r="C15" s="373">
        <f>'Por-tema'!C214</f>
        <v>72.727272727272734</v>
      </c>
      <c r="D15" s="365"/>
      <c r="S15" s="266"/>
      <c r="T15" s="274">
        <f>'Por-tema'!E214</f>
        <v>61.904761904761905</v>
      </c>
      <c r="U15" s="274">
        <f>'Por-tema'!F214</f>
        <v>75.862068965517238</v>
      </c>
      <c r="V15" s="274">
        <f>'Por-tema'!G214</f>
        <v>85.714285714285708</v>
      </c>
      <c r="W15" s="267"/>
    </row>
    <row r="16" spans="1:23" ht="15.75" thickTop="1" x14ac:dyDescent="0.2">
      <c r="A16" s="374"/>
      <c r="B16" s="375"/>
      <c r="C16" s="376"/>
      <c r="D16" s="377"/>
      <c r="S16" s="275"/>
      <c r="T16" s="276"/>
      <c r="U16" s="276"/>
      <c r="V16" s="276"/>
      <c r="W16" s="277"/>
    </row>
  </sheetData>
  <sheetProtection password="D3B5" sheet="1" objects="1" scenarios="1"/>
  <mergeCells count="6">
    <mergeCell ref="B5:C5"/>
    <mergeCell ref="T3:V3"/>
    <mergeCell ref="B2:C2"/>
    <mergeCell ref="S2:W2"/>
    <mergeCell ref="B3:C3"/>
    <mergeCell ref="T4:V4"/>
  </mergeCells>
  <phoneticPr fontId="27" type="noConversion"/>
  <printOptions horizontalCentered="1" verticalCentered="1"/>
  <pageMargins left="0.78740157480314965" right="0.78740157480314965" top="0.98425196850393704" bottom="0.98425196850393704"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C10" sqref="C10"/>
    </sheetView>
  </sheetViews>
  <sheetFormatPr baseColWidth="10" defaultRowHeight="15" x14ac:dyDescent="0.3"/>
  <cols>
    <col min="1" max="1" width="11.42578125" style="165" customWidth="1"/>
    <col min="2" max="2" width="38.85546875" style="178" customWidth="1"/>
    <col min="3" max="3" width="12.42578125" style="178" customWidth="1"/>
    <col min="4" max="16384" width="11.42578125" style="165"/>
  </cols>
  <sheetData>
    <row r="1" spans="1:6" ht="18.75" x14ac:dyDescent="0.3">
      <c r="A1" s="428" t="s">
        <v>488</v>
      </c>
      <c r="B1" s="428"/>
      <c r="C1" s="428"/>
      <c r="D1" s="428"/>
      <c r="E1" s="162"/>
      <c r="F1" s="163"/>
    </row>
    <row r="2" spans="1:6" ht="18.75" x14ac:dyDescent="0.3">
      <c r="A2" s="429" t="str">
        <f>'Para-responder'!C4</f>
        <v>MINISTERIO DE JUSTICIA Y PAZ</v>
      </c>
      <c r="B2" s="429"/>
      <c r="C2" s="429"/>
      <c r="D2" s="429"/>
      <c r="E2" s="162"/>
      <c r="F2" s="162"/>
    </row>
    <row r="3" spans="1:6" ht="12.75" x14ac:dyDescent="0.2">
      <c r="A3" s="166"/>
      <c r="B3" s="167" t="s">
        <v>792</v>
      </c>
      <c r="C3" s="168" t="s">
        <v>793</v>
      </c>
      <c r="D3" s="166"/>
      <c r="E3" s="166"/>
    </row>
    <row r="4" spans="1:6" ht="12.75" x14ac:dyDescent="0.2">
      <c r="A4" s="166"/>
      <c r="B4" s="169"/>
      <c r="C4" s="169"/>
      <c r="D4" s="166"/>
      <c r="E4" s="166"/>
    </row>
    <row r="5" spans="1:6" ht="12.75" x14ac:dyDescent="0.2">
      <c r="A5" s="166"/>
      <c r="B5" s="170" t="s">
        <v>794</v>
      </c>
      <c r="C5" s="171">
        <f>Cuestionario!V20</f>
        <v>60.016025641025635</v>
      </c>
      <c r="D5" s="166"/>
      <c r="E5" s="166"/>
    </row>
    <row r="6" spans="1:6" x14ac:dyDescent="0.2">
      <c r="A6" s="166"/>
      <c r="B6" s="172" t="s">
        <v>1</v>
      </c>
      <c r="C6" s="173">
        <f>Cuestionario!U21</f>
        <v>80</v>
      </c>
      <c r="E6" s="166"/>
    </row>
    <row r="7" spans="1:6" x14ac:dyDescent="0.2">
      <c r="A7" s="166"/>
      <c r="B7" s="172" t="s">
        <v>528</v>
      </c>
      <c r="C7" s="173">
        <f>Cuestionario!U22</f>
        <v>0</v>
      </c>
      <c r="E7" s="166"/>
    </row>
    <row r="8" spans="1:6" x14ac:dyDescent="0.2">
      <c r="A8" s="166"/>
      <c r="B8" s="172" t="s">
        <v>530</v>
      </c>
      <c r="C8" s="173">
        <f>Cuestionario!U23</f>
        <v>38.461538461538467</v>
      </c>
      <c r="E8" s="166"/>
    </row>
    <row r="9" spans="1:6" x14ac:dyDescent="0.2">
      <c r="A9" s="166"/>
      <c r="B9" s="172" t="s">
        <v>532</v>
      </c>
      <c r="C9" s="173">
        <f>Cuestionario!U24</f>
        <v>60</v>
      </c>
      <c r="E9" s="166"/>
    </row>
    <row r="10" spans="1:6" x14ac:dyDescent="0.2">
      <c r="A10" s="166"/>
      <c r="B10" s="172" t="s">
        <v>6</v>
      </c>
      <c r="C10" s="173">
        <f>Cuestionario!U25</f>
        <v>100</v>
      </c>
      <c r="E10" s="166"/>
    </row>
    <row r="11" spans="1:6" x14ac:dyDescent="0.2">
      <c r="A11" s="166"/>
      <c r="B11" s="172" t="s">
        <v>537</v>
      </c>
      <c r="C11" s="173">
        <f>Cuestionario!U26</f>
        <v>76.666666666666657</v>
      </c>
      <c r="E11" s="174"/>
    </row>
    <row r="12" spans="1:6" x14ac:dyDescent="0.2">
      <c r="A12" s="166"/>
      <c r="B12" s="172" t="s">
        <v>539</v>
      </c>
      <c r="C12" s="173">
        <f>Cuestionario!U27</f>
        <v>25</v>
      </c>
      <c r="E12" s="166"/>
    </row>
    <row r="13" spans="1:6" x14ac:dyDescent="0.2">
      <c r="A13" s="166"/>
      <c r="B13" s="172" t="s">
        <v>540</v>
      </c>
      <c r="C13" s="173">
        <f>Cuestionario!U28</f>
        <v>100</v>
      </c>
      <c r="E13" s="166"/>
    </row>
    <row r="14" spans="1:6" x14ac:dyDescent="0.3">
      <c r="A14" s="166"/>
      <c r="B14" s="175"/>
      <c r="C14" s="175"/>
      <c r="D14" s="166"/>
      <c r="E14" s="166"/>
    </row>
    <row r="15" spans="1:6" ht="12.75" x14ac:dyDescent="0.2">
      <c r="A15" s="166"/>
      <c r="B15" s="170" t="s">
        <v>795</v>
      </c>
      <c r="C15" s="171">
        <f>Cuestionario!V30</f>
        <v>50.833333333333329</v>
      </c>
      <c r="D15" s="166"/>
      <c r="E15" s="166"/>
    </row>
    <row r="16" spans="1:6" x14ac:dyDescent="0.2">
      <c r="A16" s="166"/>
      <c r="B16" s="172" t="s">
        <v>1</v>
      </c>
      <c r="C16" s="173">
        <f>Cuestionario!U31</f>
        <v>100</v>
      </c>
      <c r="D16" s="166"/>
      <c r="E16" s="166"/>
    </row>
    <row r="17" spans="1:5" x14ac:dyDescent="0.2">
      <c r="A17" s="166"/>
      <c r="B17" s="172" t="s">
        <v>528</v>
      </c>
      <c r="C17" s="173">
        <f>Cuestionario!U32</f>
        <v>0</v>
      </c>
      <c r="D17" s="166"/>
      <c r="E17" s="166"/>
    </row>
    <row r="18" spans="1:5" x14ac:dyDescent="0.2">
      <c r="A18" s="166"/>
      <c r="B18" s="172" t="s">
        <v>530</v>
      </c>
      <c r="C18" s="173">
        <f>Cuestionario!U33</f>
        <v>37.5</v>
      </c>
      <c r="D18" s="166"/>
      <c r="E18" s="166"/>
    </row>
    <row r="19" spans="1:5" x14ac:dyDescent="0.2">
      <c r="A19" s="166"/>
      <c r="B19" s="172" t="s">
        <v>532</v>
      </c>
      <c r="C19" s="173">
        <f>Cuestionario!U34</f>
        <v>33.333333333333329</v>
      </c>
      <c r="D19" s="166"/>
      <c r="E19" s="166"/>
    </row>
    <row r="20" spans="1:5" x14ac:dyDescent="0.2">
      <c r="A20" s="166"/>
      <c r="B20" s="172" t="s">
        <v>6</v>
      </c>
      <c r="C20" s="173">
        <f>Cuestionario!U35</f>
        <v>100</v>
      </c>
      <c r="D20" s="166"/>
      <c r="E20" s="166"/>
    </row>
    <row r="21" spans="1:5" x14ac:dyDescent="0.2">
      <c r="A21" s="166"/>
      <c r="B21" s="172" t="s">
        <v>539</v>
      </c>
      <c r="C21" s="173">
        <f>Cuestionario!U37</f>
        <v>85</v>
      </c>
      <c r="D21" s="166"/>
      <c r="E21" s="166"/>
    </row>
    <row r="22" spans="1:5" x14ac:dyDescent="0.2">
      <c r="A22" s="166"/>
      <c r="B22" s="172" t="s">
        <v>540</v>
      </c>
      <c r="C22" s="173">
        <f>Cuestionario!U38</f>
        <v>0</v>
      </c>
      <c r="D22" s="166"/>
      <c r="E22" s="166"/>
    </row>
    <row r="23" spans="1:5" ht="15.75" x14ac:dyDescent="0.3">
      <c r="A23" s="166"/>
      <c r="B23" s="175"/>
      <c r="C23" s="176"/>
      <c r="D23" s="166"/>
      <c r="E23" s="166"/>
    </row>
    <row r="24" spans="1:5" ht="12.75" x14ac:dyDescent="0.2">
      <c r="A24" s="166"/>
      <c r="B24" s="170" t="s">
        <v>796</v>
      </c>
      <c r="C24" s="171" t="e">
        <f>Cuestionario!V41</f>
        <v>#REF!</v>
      </c>
      <c r="D24" s="166"/>
      <c r="E24" s="166"/>
    </row>
    <row r="25" spans="1:5" x14ac:dyDescent="0.3">
      <c r="A25" s="166"/>
      <c r="B25" s="175"/>
      <c r="C25" s="175"/>
      <c r="D25" s="166"/>
      <c r="E25" s="166"/>
    </row>
    <row r="26" spans="1:5" ht="13.5" thickBot="1" x14ac:dyDescent="0.25">
      <c r="A26" s="166"/>
      <c r="B26" s="177" t="s">
        <v>797</v>
      </c>
      <c r="C26" s="171" t="e">
        <f>Cuestionario!W20+Cuestionario!W30+Cuestionario!W40</f>
        <v>#REF!</v>
      </c>
      <c r="D26" s="166"/>
      <c r="E26" s="166"/>
    </row>
    <row r="27" spans="1:5" ht="15.75" thickTop="1" x14ac:dyDescent="0.3">
      <c r="A27" s="166"/>
      <c r="B27" s="175"/>
      <c r="C27" s="175"/>
      <c r="D27" s="166"/>
      <c r="E27" s="166"/>
    </row>
  </sheetData>
  <sheetProtection password="D3B5" sheet="1" objects="1" scenarios="1"/>
  <mergeCells count="2">
    <mergeCell ref="A1:D1"/>
    <mergeCell ref="A2:D2"/>
  </mergeCells>
  <phoneticPr fontId="27"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pane xSplit="1" ySplit="5" topLeftCell="B6" activePane="bottomRight" state="frozen"/>
      <selection pane="topRight" activeCell="B1" sqref="B1"/>
      <selection pane="bottomLeft" activeCell="A6" sqref="A6"/>
      <selection pane="bottomRight" activeCell="C6" sqref="C6"/>
    </sheetView>
  </sheetViews>
  <sheetFormatPr baseColWidth="10" defaultRowHeight="15" x14ac:dyDescent="0.2"/>
  <cols>
    <col min="1" max="5" width="30.7109375" style="141" customWidth="1"/>
    <col min="6" max="6" width="18.42578125" style="164" hidden="1" customWidth="1"/>
    <col min="7" max="7" width="25.42578125" style="140" customWidth="1"/>
    <col min="8" max="16384" width="11.42578125" style="140"/>
  </cols>
  <sheetData>
    <row r="1" spans="1:7" x14ac:dyDescent="0.2">
      <c r="A1" s="182"/>
      <c r="B1" s="182"/>
      <c r="C1" s="182"/>
      <c r="D1" s="182"/>
      <c r="E1" s="182"/>
      <c r="F1" s="183"/>
      <c r="G1" s="182"/>
    </row>
    <row r="2" spans="1:7" ht="18" x14ac:dyDescent="0.25">
      <c r="A2" s="430" t="s">
        <v>798</v>
      </c>
      <c r="B2" s="430"/>
      <c r="C2" s="430"/>
      <c r="D2" s="430"/>
      <c r="E2" s="430"/>
      <c r="F2" s="430"/>
      <c r="G2" s="430"/>
    </row>
    <row r="3" spans="1:7" ht="15.75" thickBot="1" x14ac:dyDescent="0.25">
      <c r="A3" s="182"/>
      <c r="B3" s="182"/>
      <c r="C3" s="182"/>
      <c r="D3" s="182"/>
      <c r="E3" s="182"/>
      <c r="F3" s="183"/>
      <c r="G3" s="182"/>
    </row>
    <row r="4" spans="1:7" ht="17.25" thickTop="1" thickBot="1" x14ac:dyDescent="0.25">
      <c r="A4" s="181" t="s">
        <v>595</v>
      </c>
      <c r="B4" s="181" t="s">
        <v>799</v>
      </c>
      <c r="C4" s="181" t="s">
        <v>800</v>
      </c>
      <c r="D4" s="181" t="s">
        <v>801</v>
      </c>
      <c r="E4" s="181" t="s">
        <v>802</v>
      </c>
      <c r="F4" s="184"/>
      <c r="G4" s="181" t="s">
        <v>803</v>
      </c>
    </row>
    <row r="5" spans="1:7" x14ac:dyDescent="0.2">
      <c r="A5" s="185"/>
      <c r="B5" s="185"/>
      <c r="C5" s="185"/>
      <c r="D5" s="185"/>
      <c r="E5" s="185"/>
      <c r="F5" s="183"/>
      <c r="G5" s="186"/>
    </row>
    <row r="6" spans="1:7" ht="60" x14ac:dyDescent="0.2">
      <c r="A6" s="188" t="s">
        <v>574</v>
      </c>
      <c r="B6" s="188" t="s">
        <v>804</v>
      </c>
      <c r="C6" s="188" t="s">
        <v>805</v>
      </c>
      <c r="D6" s="188" t="s">
        <v>806</v>
      </c>
      <c r="E6" s="188" t="s">
        <v>807</v>
      </c>
      <c r="F6" s="189">
        <f>Cuestionario!C156</f>
        <v>1</v>
      </c>
      <c r="G6" s="195">
        <f>Cuestionario!C156</f>
        <v>1</v>
      </c>
    </row>
    <row r="7" spans="1:7" x14ac:dyDescent="0.2">
      <c r="A7" s="185"/>
      <c r="B7" s="185"/>
      <c r="C7" s="185"/>
      <c r="D7" s="185"/>
      <c r="E7" s="185"/>
      <c r="F7" s="183"/>
      <c r="G7" s="193"/>
    </row>
    <row r="8" spans="1:7" ht="60" x14ac:dyDescent="0.2">
      <c r="A8" s="188" t="s">
        <v>576</v>
      </c>
      <c r="B8" s="188" t="s">
        <v>808</v>
      </c>
      <c r="C8" s="188" t="s">
        <v>809</v>
      </c>
      <c r="D8" s="188" t="s">
        <v>810</v>
      </c>
      <c r="E8" s="188" t="s">
        <v>811</v>
      </c>
      <c r="F8" s="189">
        <f>Cuestionario!C162</f>
        <v>0.94120903712623349</v>
      </c>
      <c r="G8" s="195">
        <f>Cuestionario!C162</f>
        <v>0.94120903712623349</v>
      </c>
    </row>
    <row r="9" spans="1:7" x14ac:dyDescent="0.2">
      <c r="A9" s="185"/>
      <c r="B9" s="185"/>
      <c r="C9" s="185"/>
      <c r="D9" s="185"/>
      <c r="E9" s="185"/>
      <c r="F9" s="183"/>
      <c r="G9" s="193"/>
    </row>
    <row r="10" spans="1:7" ht="45" x14ac:dyDescent="0.2">
      <c r="A10" s="188" t="s">
        <v>607</v>
      </c>
      <c r="B10" s="188" t="s">
        <v>812</v>
      </c>
      <c r="C10" s="188" t="s">
        <v>813</v>
      </c>
      <c r="D10" s="188" t="s">
        <v>814</v>
      </c>
      <c r="E10" s="188" t="s">
        <v>815</v>
      </c>
      <c r="F10" s="190">
        <f>Cuestionario!C196</f>
        <v>0.17690204164045184</v>
      </c>
      <c r="G10" s="195">
        <f>Cuestionario!C196</f>
        <v>0.17690204164045184</v>
      </c>
    </row>
    <row r="11" spans="1:7" x14ac:dyDescent="0.2">
      <c r="A11" s="185"/>
      <c r="B11" s="185"/>
      <c r="C11" s="185"/>
      <c r="D11" s="185"/>
      <c r="E11" s="185"/>
      <c r="F11" s="183"/>
      <c r="G11" s="193"/>
    </row>
    <row r="12" spans="1:7" ht="60" x14ac:dyDescent="0.2">
      <c r="A12" s="188" t="s">
        <v>610</v>
      </c>
      <c r="B12" s="188" t="s">
        <v>816</v>
      </c>
      <c r="C12" s="188" t="s">
        <v>817</v>
      </c>
      <c r="D12" s="188" t="s">
        <v>818</v>
      </c>
      <c r="E12" s="188" t="s">
        <v>815</v>
      </c>
      <c r="F12" s="189" t="e">
        <f>Cuestionario!C199</f>
        <v>#VALUE!</v>
      </c>
      <c r="G12" s="195" t="e">
        <f>Cuestionario!C199</f>
        <v>#VALUE!</v>
      </c>
    </row>
    <row r="13" spans="1:7" x14ac:dyDescent="0.2">
      <c r="A13" s="185"/>
      <c r="B13" s="185"/>
      <c r="C13" s="185"/>
      <c r="D13" s="185"/>
      <c r="E13" s="185"/>
      <c r="F13" s="183"/>
      <c r="G13" s="193"/>
    </row>
    <row r="14" spans="1:7" ht="60" x14ac:dyDescent="0.2">
      <c r="A14" s="188" t="s">
        <v>744</v>
      </c>
      <c r="B14" s="188" t="s">
        <v>819</v>
      </c>
      <c r="C14" s="188" t="s">
        <v>820</v>
      </c>
      <c r="D14" s="188" t="s">
        <v>810</v>
      </c>
      <c r="E14" s="188" t="s">
        <v>815</v>
      </c>
      <c r="F14" s="189">
        <f>Cuestionario!C189</f>
        <v>0.94120903712697213</v>
      </c>
      <c r="G14" s="195">
        <f>Cuestionario!C189</f>
        <v>0.94120903712697213</v>
      </c>
    </row>
    <row r="15" spans="1:7" x14ac:dyDescent="0.2">
      <c r="A15" s="185"/>
      <c r="B15" s="185"/>
      <c r="C15" s="185"/>
      <c r="D15" s="185"/>
      <c r="E15" s="185"/>
      <c r="F15" s="183"/>
      <c r="G15" s="193"/>
    </row>
    <row r="16" spans="1:7" ht="60" x14ac:dyDescent="0.2">
      <c r="A16" s="188" t="s">
        <v>604</v>
      </c>
      <c r="B16" s="188" t="s">
        <v>821</v>
      </c>
      <c r="C16" s="188" t="s">
        <v>822</v>
      </c>
      <c r="D16" s="188" t="s">
        <v>823</v>
      </c>
      <c r="E16" s="188" t="s">
        <v>824</v>
      </c>
      <c r="F16" s="189">
        <f>Cuestionario!C192</f>
        <v>7.3713715436082995E-13</v>
      </c>
      <c r="G16" s="195">
        <f>Cuestionario!C192</f>
        <v>7.3713715436082995E-13</v>
      </c>
    </row>
    <row r="17" spans="1:7" x14ac:dyDescent="0.2">
      <c r="A17" s="185"/>
      <c r="B17" s="185"/>
      <c r="C17" s="185"/>
      <c r="D17" s="185"/>
      <c r="E17" s="185"/>
      <c r="F17" s="183"/>
      <c r="G17" s="193"/>
    </row>
    <row r="18" spans="1:7" ht="45" x14ac:dyDescent="0.2">
      <c r="A18" s="188" t="s">
        <v>730</v>
      </c>
      <c r="B18" s="188" t="s">
        <v>825</v>
      </c>
      <c r="C18" s="188" t="s">
        <v>826</v>
      </c>
      <c r="D18" s="188" t="s">
        <v>827</v>
      </c>
      <c r="E18" s="188" t="s">
        <v>828</v>
      </c>
      <c r="F18" s="190" t="e">
        <f>Cuestionario!C172</f>
        <v>#REF!</v>
      </c>
      <c r="G18" s="192" t="e">
        <f>Cuestionario!C243</f>
        <v>#REF!</v>
      </c>
    </row>
    <row r="19" spans="1:7" x14ac:dyDescent="0.2">
      <c r="A19" s="185"/>
      <c r="B19" s="185"/>
      <c r="C19" s="185"/>
      <c r="D19" s="185"/>
      <c r="E19" s="185"/>
      <c r="F19" s="183"/>
      <c r="G19" s="193"/>
    </row>
    <row r="20" spans="1:7" ht="60" x14ac:dyDescent="0.2">
      <c r="A20" s="188" t="s">
        <v>585</v>
      </c>
      <c r="B20" s="188" t="s">
        <v>829</v>
      </c>
      <c r="C20" s="188" t="s">
        <v>830</v>
      </c>
      <c r="D20" s="188" t="s">
        <v>831</v>
      </c>
      <c r="E20" s="188" t="s">
        <v>815</v>
      </c>
      <c r="F20" s="190" t="e">
        <f>Cuestionario!C173</f>
        <v>#REF!</v>
      </c>
      <c r="G20" s="195" t="e">
        <f>Cuestionario!C240</f>
        <v>#REF!</v>
      </c>
    </row>
    <row r="21" spans="1:7" x14ac:dyDescent="0.2">
      <c r="A21" s="185"/>
      <c r="B21" s="185"/>
      <c r="C21" s="185"/>
      <c r="D21" s="185"/>
      <c r="E21" s="185"/>
      <c r="F21" s="183"/>
      <c r="G21" s="193"/>
    </row>
    <row r="22" spans="1:7" ht="60" x14ac:dyDescent="0.2">
      <c r="A22" s="188" t="s">
        <v>591</v>
      </c>
      <c r="B22" s="188" t="s">
        <v>832</v>
      </c>
      <c r="C22" s="188" t="s">
        <v>833</v>
      </c>
      <c r="D22" s="188" t="s">
        <v>834</v>
      </c>
      <c r="E22" s="188" t="s">
        <v>835</v>
      </c>
      <c r="F22" s="190" t="e">
        <f>Cuestionario!C175</f>
        <v>#REF!</v>
      </c>
      <c r="G22" s="195" t="e">
        <f>Cuestionario!C242</f>
        <v>#REF!</v>
      </c>
    </row>
    <row r="23" spans="1:7" x14ac:dyDescent="0.2">
      <c r="A23" s="185"/>
      <c r="B23" s="185"/>
      <c r="C23" s="185"/>
      <c r="D23" s="185"/>
      <c r="E23" s="185"/>
      <c r="F23" s="183"/>
      <c r="G23" s="193"/>
    </row>
    <row r="24" spans="1:7" ht="60" x14ac:dyDescent="0.2">
      <c r="A24" s="188" t="s">
        <v>836</v>
      </c>
      <c r="B24" s="188" t="s">
        <v>837</v>
      </c>
      <c r="C24" s="188" t="s">
        <v>838</v>
      </c>
      <c r="D24" s="188" t="s">
        <v>839</v>
      </c>
      <c r="E24" s="188" t="s">
        <v>840</v>
      </c>
      <c r="F24" s="191" t="e">
        <f>Cuestionario!C208</f>
        <v>#REF!</v>
      </c>
      <c r="G24" s="194" t="e">
        <f>Cuestionario!C208</f>
        <v>#REF!</v>
      </c>
    </row>
    <row r="25" spans="1:7" x14ac:dyDescent="0.2">
      <c r="A25" s="185"/>
      <c r="B25" s="185"/>
      <c r="C25" s="185"/>
      <c r="D25" s="185"/>
      <c r="E25" s="185"/>
      <c r="F25" s="183"/>
      <c r="G25" s="193"/>
    </row>
    <row r="26" spans="1:7" ht="90" x14ac:dyDescent="0.2">
      <c r="A26" s="188" t="s">
        <v>841</v>
      </c>
      <c r="B26" s="188" t="s">
        <v>842</v>
      </c>
      <c r="C26" s="188" t="s">
        <v>843</v>
      </c>
      <c r="D26" s="188" t="s">
        <v>844</v>
      </c>
      <c r="E26" s="188" t="s">
        <v>845</v>
      </c>
      <c r="F26" s="189">
        <f>Cuestionario!C180</f>
        <v>0.93745809298320126</v>
      </c>
      <c r="G26" s="192">
        <f>Cuestionario!C180</f>
        <v>0.93745809298320126</v>
      </c>
    </row>
    <row r="27" spans="1:7" ht="15.75" thickBot="1" x14ac:dyDescent="0.25">
      <c r="A27" s="187"/>
      <c r="B27" s="187"/>
      <c r="C27" s="187"/>
      <c r="D27" s="187"/>
      <c r="E27" s="187"/>
      <c r="F27" s="183"/>
      <c r="G27" s="187"/>
    </row>
    <row r="28" spans="1:7" ht="15.75" thickTop="1" x14ac:dyDescent="0.2"/>
  </sheetData>
  <sheetProtection password="D3B5" sheet="1" objects="1" scenarios="1"/>
  <mergeCells count="1">
    <mergeCell ref="A2:G2"/>
  </mergeCells>
  <phoneticPr fontId="27" type="noConversion"/>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Instrucciones</vt:lpstr>
      <vt:lpstr>Para-responder</vt:lpstr>
      <vt:lpstr>Por-tema</vt:lpstr>
      <vt:lpstr>Cuestionario</vt:lpstr>
      <vt:lpstr>Resultados</vt:lpstr>
      <vt:lpstr>Ejes</vt:lpstr>
      <vt:lpstr>Indicadores</vt:lpstr>
      <vt:lpstr>'Para-responder'!Área_de_impresión</vt:lpstr>
      <vt:lpstr>DatosContable</vt:lpstr>
      <vt:lpstr>inst</vt:lpstr>
      <vt:lpstr>noap</vt:lpstr>
      <vt:lpstr>sino</vt:lpstr>
      <vt:lpstr>'Para-responder'!Títulos_a_imprimir</vt:lpstr>
    </vt:vector>
  </TitlesOfParts>
  <Company>Contraloría General de la República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jsuarez</dc:creator>
  <cp:lastModifiedBy>Orlando Retana Umana</cp:lastModifiedBy>
  <cp:revision/>
  <dcterms:created xsi:type="dcterms:W3CDTF">2012-08-27T15:14:59Z</dcterms:created>
  <dcterms:modified xsi:type="dcterms:W3CDTF">2017-05-18T21:07:20Z</dcterms:modified>
</cp:coreProperties>
</file>