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Alejandra\Desktop\Plan de Compras 2022\789\"/>
    </mc:Choice>
  </mc:AlternateContent>
  <xr:revisionPtr revIDLastSave="0" documentId="13_ncr:1_{B699094D-494B-4C79-860D-B0AD4A7689AA}" xr6:coauthVersionLast="47" xr6:coauthVersionMax="47" xr10:uidLastSave="{00000000-0000-0000-0000-000000000000}"/>
  <bookViews>
    <workbookView xWindow="-120" yWindow="-120" windowWidth="20730" windowHeight="11160" xr2:uid="{184B5813-C59B-4E5E-8892-23DA1E2257F8}"/>
  </bookViews>
  <sheets>
    <sheet name="CONSOLIDADO" sheetId="1" r:id="rId1"/>
  </sheets>
  <externalReferences>
    <externalReference r:id="rId2"/>
  </externalReferences>
  <definedNames>
    <definedName name="_xlnm._FilterDatabase" localSheetId="0" hidden="1">CONSOLIDADO!$A$4:$N$1381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190" i="1" l="1"/>
  <c r="M851" i="1" l="1"/>
  <c r="M850" i="1"/>
  <c r="M849" i="1"/>
  <c r="M848" i="1"/>
  <c r="M847" i="1"/>
  <c r="M846" i="1"/>
  <c r="M845" i="1"/>
  <c r="M844" i="1"/>
  <c r="M843" i="1"/>
  <c r="M842" i="1"/>
  <c r="M837" i="1"/>
  <c r="M836" i="1"/>
  <c r="M835" i="1"/>
  <c r="M834" i="1"/>
  <c r="M833" i="1"/>
  <c r="M832" i="1"/>
  <c r="M831" i="1"/>
  <c r="M830" i="1"/>
  <c r="M829" i="1"/>
  <c r="L1323" i="1" l="1"/>
  <c r="M1323" i="1" s="1"/>
  <c r="M1380" i="1"/>
  <c r="M1379" i="1"/>
  <c r="M1378" i="1"/>
  <c r="M1377" i="1"/>
  <c r="M1376" i="1"/>
  <c r="M1375" i="1"/>
  <c r="M1374" i="1"/>
  <c r="M1373" i="1"/>
  <c r="M1372" i="1"/>
  <c r="M1371" i="1"/>
  <c r="M1370" i="1"/>
  <c r="M1369" i="1"/>
  <c r="M1368" i="1"/>
  <c r="M1367" i="1"/>
  <c r="M1366" i="1"/>
  <c r="M1365" i="1"/>
  <c r="M1364" i="1"/>
  <c r="M1363" i="1"/>
  <c r="M1362" i="1"/>
  <c r="M1361" i="1"/>
  <c r="M1360" i="1"/>
  <c r="M1359" i="1"/>
  <c r="M1358" i="1"/>
  <c r="M1357" i="1"/>
  <c r="M1356" i="1"/>
  <c r="M1355" i="1"/>
  <c r="M1354" i="1"/>
  <c r="M1353" i="1"/>
  <c r="M1352" i="1"/>
  <c r="M1351" i="1"/>
  <c r="M1350" i="1"/>
  <c r="M1349" i="1"/>
  <c r="M1348" i="1"/>
  <c r="M1347" i="1"/>
  <c r="M1346" i="1"/>
  <c r="M1345" i="1"/>
  <c r="M1344" i="1"/>
  <c r="M1343" i="1"/>
  <c r="M1342" i="1"/>
  <c r="M1341" i="1"/>
  <c r="M1340" i="1"/>
  <c r="M1339" i="1"/>
  <c r="M1338" i="1"/>
  <c r="M1337" i="1"/>
  <c r="M1336" i="1"/>
  <c r="M1335" i="1"/>
  <c r="M1334" i="1"/>
  <c r="M1333" i="1"/>
  <c r="M1332" i="1"/>
  <c r="M1331" i="1"/>
  <c r="L1330" i="1"/>
  <c r="M1330" i="1" s="1"/>
  <c r="L1329" i="1"/>
  <c r="M1329" i="1" s="1"/>
  <c r="L1328" i="1"/>
  <c r="M1328" i="1" s="1"/>
  <c r="L1327" i="1"/>
  <c r="M1327" i="1" s="1"/>
  <c r="L1326" i="1"/>
  <c r="M1326" i="1" s="1"/>
  <c r="L1325" i="1"/>
  <c r="M1325" i="1" s="1"/>
  <c r="L1322" i="1"/>
  <c r="M1322" i="1" s="1"/>
  <c r="L1321" i="1"/>
  <c r="M1321" i="1" s="1"/>
  <c r="L1320" i="1"/>
  <c r="K1320" i="1"/>
  <c r="L1319" i="1"/>
  <c r="M1319" i="1" s="1"/>
  <c r="L1318" i="1"/>
  <c r="M1318" i="1" s="1"/>
  <c r="L1317" i="1"/>
  <c r="M1317" i="1" s="1"/>
  <c r="L1316" i="1"/>
  <c r="K1316" i="1"/>
  <c r="L1315" i="1"/>
  <c r="M1315" i="1" s="1"/>
  <c r="L1314" i="1"/>
  <c r="M1314" i="1" s="1"/>
  <c r="L1313" i="1"/>
  <c r="K1313" i="1"/>
  <c r="L1312" i="1"/>
  <c r="M1312" i="1" s="1"/>
  <c r="M1311" i="1"/>
  <c r="M1310" i="1"/>
  <c r="M1309" i="1"/>
  <c r="M1308" i="1"/>
  <c r="M1307" i="1"/>
  <c r="M1306" i="1"/>
  <c r="M1305" i="1"/>
  <c r="M1304" i="1"/>
  <c r="M1303" i="1"/>
  <c r="M1302" i="1"/>
  <c r="M1301" i="1"/>
  <c r="M1300" i="1"/>
  <c r="M1299" i="1"/>
  <c r="M1298" i="1"/>
  <c r="M1297" i="1"/>
  <c r="M1296" i="1"/>
  <c r="M1295" i="1"/>
  <c r="M1294" i="1"/>
  <c r="M1293" i="1"/>
  <c r="M1292" i="1"/>
  <c r="M1291" i="1"/>
  <c r="M1290" i="1"/>
  <c r="M1289" i="1"/>
  <c r="M1288" i="1"/>
  <c r="M1287" i="1"/>
  <c r="M1286" i="1"/>
  <c r="M1285" i="1"/>
  <c r="M1284" i="1"/>
  <c r="M1283" i="1"/>
  <c r="M1282" i="1"/>
  <c r="M1281" i="1"/>
  <c r="M1280" i="1"/>
  <c r="M1279" i="1"/>
  <c r="M1278" i="1"/>
  <c r="M1277" i="1"/>
  <c r="M1276" i="1"/>
  <c r="M1275" i="1"/>
  <c r="M1274" i="1"/>
  <c r="M1273" i="1"/>
  <c r="M1272" i="1"/>
  <c r="M1271" i="1"/>
  <c r="M1270" i="1"/>
  <c r="M1269" i="1"/>
  <c r="M1268" i="1"/>
  <c r="M1267" i="1"/>
  <c r="M1266" i="1"/>
  <c r="M1265" i="1"/>
  <c r="M1264" i="1"/>
  <c r="M1263" i="1"/>
  <c r="M1262" i="1"/>
  <c r="M1261" i="1"/>
  <c r="M1260" i="1"/>
  <c r="M1259" i="1"/>
  <c r="M1258" i="1"/>
  <c r="M1257" i="1"/>
  <c r="M1256" i="1"/>
  <c r="M1255" i="1"/>
  <c r="M1254" i="1"/>
  <c r="L1253" i="1"/>
  <c r="M1253" i="1" s="1"/>
  <c r="L1252" i="1"/>
  <c r="M1252" i="1" s="1"/>
  <c r="L1251" i="1"/>
  <c r="M1251" i="1" s="1"/>
  <c r="L1250" i="1"/>
  <c r="M1250" i="1" s="1"/>
  <c r="L1249" i="1"/>
  <c r="M1249" i="1" s="1"/>
  <c r="L1248" i="1"/>
  <c r="M1248" i="1" s="1"/>
  <c r="L1247" i="1"/>
  <c r="M1247" i="1" s="1"/>
  <c r="L1246" i="1"/>
  <c r="M1246" i="1" s="1"/>
  <c r="L1245" i="1"/>
  <c r="M1245" i="1" s="1"/>
  <c r="L1244" i="1"/>
  <c r="M1244" i="1" s="1"/>
  <c r="M1243" i="1"/>
  <c r="L1242" i="1"/>
  <c r="M1242" i="1" s="1"/>
  <c r="M1241" i="1"/>
  <c r="M1240" i="1"/>
  <c r="M1239" i="1"/>
  <c r="M1238" i="1"/>
  <c r="M1237" i="1"/>
  <c r="M1236" i="1"/>
  <c r="M1235" i="1"/>
  <c r="M1234" i="1"/>
  <c r="M1233" i="1"/>
  <c r="M1232" i="1"/>
  <c r="L1231" i="1"/>
  <c r="M1231" i="1" s="1"/>
  <c r="M1230" i="1"/>
  <c r="M1229" i="1"/>
  <c r="M1228" i="1"/>
  <c r="M1227" i="1"/>
  <c r="M1226" i="1"/>
  <c r="M1225" i="1"/>
  <c r="M1224" i="1"/>
  <c r="M1223" i="1"/>
  <c r="M1222" i="1"/>
  <c r="M1221" i="1"/>
  <c r="M1220" i="1"/>
  <c r="M1219" i="1"/>
  <c r="M1218" i="1"/>
  <c r="M1217" i="1"/>
  <c r="M1216" i="1"/>
  <c r="M1215" i="1"/>
  <c r="M1214" i="1"/>
  <c r="M1213" i="1"/>
  <c r="M1212" i="1"/>
  <c r="M1211" i="1"/>
  <c r="M1210" i="1"/>
  <c r="M1209" i="1"/>
  <c r="M1208" i="1"/>
  <c r="M1207" i="1"/>
  <c r="M1206" i="1"/>
  <c r="L1205" i="1"/>
  <c r="M1205" i="1" s="1"/>
  <c r="M1204" i="1"/>
  <c r="M1203" i="1"/>
  <c r="M1202" i="1"/>
  <c r="L1201" i="1"/>
  <c r="K1201" i="1"/>
  <c r="L1200" i="1"/>
  <c r="M1200" i="1" s="1"/>
  <c r="L1199" i="1"/>
  <c r="M1199" i="1" s="1"/>
  <c r="L1198" i="1"/>
  <c r="M1198" i="1" s="1"/>
  <c r="M1197" i="1"/>
  <c r="M1196" i="1"/>
  <c r="M1195" i="1"/>
  <c r="M1194" i="1"/>
  <c r="M1193" i="1"/>
  <c r="M1192" i="1"/>
  <c r="K1191" i="1"/>
  <c r="M1191" i="1" s="1"/>
  <c r="M1190" i="1"/>
  <c r="M1189" i="1"/>
  <c r="M1188" i="1"/>
  <c r="M1187" i="1"/>
  <c r="K1186" i="1"/>
  <c r="M1186" i="1" s="1"/>
  <c r="M1185" i="1"/>
  <c r="M1184" i="1"/>
  <c r="M1183" i="1"/>
  <c r="M1182" i="1"/>
  <c r="M1181" i="1"/>
  <c r="K1180" i="1"/>
  <c r="M1180" i="1" s="1"/>
  <c r="M1179" i="1"/>
  <c r="M1178" i="1"/>
  <c r="M1177" i="1"/>
  <c r="M1176" i="1"/>
  <c r="M1175" i="1"/>
  <c r="M1174" i="1"/>
  <c r="M1173" i="1"/>
  <c r="K1172" i="1"/>
  <c r="M1172" i="1" s="1"/>
  <c r="M1171" i="1"/>
  <c r="M1170" i="1"/>
  <c r="M1169" i="1"/>
  <c r="M1168" i="1"/>
  <c r="M1167" i="1"/>
  <c r="M1166" i="1"/>
  <c r="M1165" i="1"/>
  <c r="M1164" i="1"/>
  <c r="M1163" i="1"/>
  <c r="M1162" i="1"/>
  <c r="M1161" i="1"/>
  <c r="M1160" i="1"/>
  <c r="M1159" i="1"/>
  <c r="K1158" i="1"/>
  <c r="M1158" i="1" s="1"/>
  <c r="M1157" i="1"/>
  <c r="M1156" i="1"/>
  <c r="M1155" i="1"/>
  <c r="M1154" i="1"/>
  <c r="M1153" i="1"/>
  <c r="M1152" i="1"/>
  <c r="M1151" i="1"/>
  <c r="K1150" i="1"/>
  <c r="M1150" i="1" s="1"/>
  <c r="M1149" i="1"/>
  <c r="M1148" i="1"/>
  <c r="M1147" i="1"/>
  <c r="M1146" i="1"/>
  <c r="M1145" i="1"/>
  <c r="M1144" i="1"/>
  <c r="K1143" i="1"/>
  <c r="M1143" i="1" s="1"/>
  <c r="M1142" i="1"/>
  <c r="M1141" i="1"/>
  <c r="M1140" i="1"/>
  <c r="M1139" i="1"/>
  <c r="M1138" i="1"/>
  <c r="M1137" i="1"/>
  <c r="K1136" i="1"/>
  <c r="M1136" i="1" s="1"/>
  <c r="M1135" i="1"/>
  <c r="M1134" i="1"/>
  <c r="M1133" i="1"/>
  <c r="M1132" i="1"/>
  <c r="M1131" i="1"/>
  <c r="M1130" i="1"/>
  <c r="M1129" i="1"/>
  <c r="M1128" i="1"/>
  <c r="M1127" i="1"/>
  <c r="M1126" i="1"/>
  <c r="M1125" i="1"/>
  <c r="M1124" i="1"/>
  <c r="M1123" i="1"/>
  <c r="M1122" i="1"/>
  <c r="M1121" i="1"/>
  <c r="M1120" i="1"/>
  <c r="M1119" i="1"/>
  <c r="M1118" i="1"/>
  <c r="M1117" i="1"/>
  <c r="M1116" i="1"/>
  <c r="M1115" i="1"/>
  <c r="M1114" i="1"/>
  <c r="M1113" i="1"/>
  <c r="M1112" i="1"/>
  <c r="M1111" i="1"/>
  <c r="M1110" i="1"/>
  <c r="M1109" i="1"/>
  <c r="M1108" i="1"/>
  <c r="M1107" i="1"/>
  <c r="K1106" i="1"/>
  <c r="M1106" i="1" s="1"/>
  <c r="M1105" i="1"/>
  <c r="M1104" i="1"/>
  <c r="M1103" i="1"/>
  <c r="M1102" i="1"/>
  <c r="M1101" i="1"/>
  <c r="M1100" i="1"/>
  <c r="M1099" i="1"/>
  <c r="M1098" i="1"/>
  <c r="M1097" i="1"/>
  <c r="M1096" i="1"/>
  <c r="M1095" i="1"/>
  <c r="M1094" i="1"/>
  <c r="M1093" i="1"/>
  <c r="M1092" i="1"/>
  <c r="M1091" i="1"/>
  <c r="M1090" i="1"/>
  <c r="M1089" i="1"/>
  <c r="M1088" i="1"/>
  <c r="M1087" i="1"/>
  <c r="M1086" i="1"/>
  <c r="M1085" i="1"/>
  <c r="M1084" i="1"/>
  <c r="M1083" i="1"/>
  <c r="M1082" i="1"/>
  <c r="M1081" i="1"/>
  <c r="M1080" i="1"/>
  <c r="M1079" i="1"/>
  <c r="M1078" i="1"/>
  <c r="M1077" i="1"/>
  <c r="M1076" i="1"/>
  <c r="M1075" i="1"/>
  <c r="M1074" i="1"/>
  <c r="M1073" i="1"/>
  <c r="M1072" i="1"/>
  <c r="M1071" i="1"/>
  <c r="M1070" i="1"/>
  <c r="M1069" i="1"/>
  <c r="M1068" i="1"/>
  <c r="M1067" i="1"/>
  <c r="M1066" i="1"/>
  <c r="M1065" i="1"/>
  <c r="M1064" i="1"/>
  <c r="M1063" i="1"/>
  <c r="M1062" i="1"/>
  <c r="M1061" i="1"/>
  <c r="M1060" i="1"/>
  <c r="M1059" i="1"/>
  <c r="M1058" i="1"/>
  <c r="M1057" i="1"/>
  <c r="M1056" i="1"/>
  <c r="M1055" i="1"/>
  <c r="M1054" i="1"/>
  <c r="M1053" i="1"/>
  <c r="M1052" i="1"/>
  <c r="M1051" i="1"/>
  <c r="M1050" i="1"/>
  <c r="M1049" i="1"/>
  <c r="M1048" i="1"/>
  <c r="M1047" i="1"/>
  <c r="M1046" i="1"/>
  <c r="M1045" i="1"/>
  <c r="M1044" i="1"/>
  <c r="M1043" i="1"/>
  <c r="M1042" i="1"/>
  <c r="M1041" i="1"/>
  <c r="M1040" i="1"/>
  <c r="M1039" i="1"/>
  <c r="M1038" i="1"/>
  <c r="K1037" i="1"/>
  <c r="M1037" i="1" s="1"/>
  <c r="M1036" i="1"/>
  <c r="M1035" i="1"/>
  <c r="M1034" i="1"/>
  <c r="M1033" i="1"/>
  <c r="M1032" i="1"/>
  <c r="M1031" i="1"/>
  <c r="M1030" i="1"/>
  <c r="M1029" i="1"/>
  <c r="M1028" i="1"/>
  <c r="M1027" i="1"/>
  <c r="M1026" i="1"/>
  <c r="M1025" i="1"/>
  <c r="M1024" i="1"/>
  <c r="M1023" i="1"/>
  <c r="M1022" i="1"/>
  <c r="M1021" i="1"/>
  <c r="M1020" i="1"/>
  <c r="M1019" i="1"/>
  <c r="M1018" i="1"/>
  <c r="M1017" i="1"/>
  <c r="M1016" i="1"/>
  <c r="M1015" i="1"/>
  <c r="M1014" i="1"/>
  <c r="M1013" i="1"/>
  <c r="M1012" i="1"/>
  <c r="K1011" i="1"/>
  <c r="M1011" i="1" s="1"/>
  <c r="M1010" i="1"/>
  <c r="M1009" i="1"/>
  <c r="M1008" i="1"/>
  <c r="M1007" i="1"/>
  <c r="M1006" i="1"/>
  <c r="M1005" i="1"/>
  <c r="M1004" i="1"/>
  <c r="M1003" i="1"/>
  <c r="M1002" i="1"/>
  <c r="M1001" i="1"/>
  <c r="M1000" i="1"/>
  <c r="M999" i="1"/>
  <c r="M998" i="1"/>
  <c r="M997" i="1"/>
  <c r="M996" i="1"/>
  <c r="M995" i="1"/>
  <c r="M994" i="1"/>
  <c r="L993" i="1"/>
  <c r="M993" i="1" s="1"/>
  <c r="L992" i="1"/>
  <c r="M992" i="1" s="1"/>
  <c r="L991" i="1"/>
  <c r="M991" i="1" s="1"/>
  <c r="L990" i="1"/>
  <c r="M990" i="1" s="1"/>
  <c r="L989" i="1"/>
  <c r="M989" i="1" s="1"/>
  <c r="M988" i="1"/>
  <c r="M987" i="1"/>
  <c r="M986" i="1"/>
  <c r="M985" i="1"/>
  <c r="M984" i="1"/>
  <c r="M983" i="1"/>
  <c r="M982" i="1"/>
  <c r="M981" i="1"/>
  <c r="M980" i="1"/>
  <c r="M979" i="1"/>
  <c r="M978" i="1"/>
  <c r="M977" i="1"/>
  <c r="M976" i="1"/>
  <c r="M975" i="1"/>
  <c r="M974" i="1"/>
  <c r="L973" i="1"/>
  <c r="M973" i="1" s="1"/>
  <c r="M972" i="1"/>
  <c r="M1324" i="1"/>
  <c r="M1201" i="1" l="1"/>
  <c r="M1320" i="1"/>
  <c r="M1316" i="1"/>
  <c r="M1313" i="1"/>
  <c r="M971" i="1" l="1"/>
  <c r="M970" i="1"/>
  <c r="L969" i="1"/>
  <c r="M969" i="1" s="1"/>
  <c r="M968" i="1"/>
  <c r="M967" i="1"/>
  <c r="M966" i="1"/>
  <c r="M965" i="1"/>
  <c r="M964" i="1"/>
  <c r="L962" i="1"/>
  <c r="M962" i="1" s="1"/>
  <c r="M961" i="1"/>
  <c r="M960" i="1"/>
  <c r="M959" i="1"/>
  <c r="M958" i="1"/>
  <c r="M957" i="1"/>
  <c r="M956" i="1"/>
  <c r="M955" i="1"/>
  <c r="M954" i="1"/>
  <c r="M953" i="1"/>
  <c r="M952" i="1"/>
  <c r="M951" i="1"/>
  <c r="L950" i="1"/>
  <c r="M949" i="1"/>
  <c r="M948" i="1"/>
  <c r="M947" i="1"/>
  <c r="M946" i="1"/>
  <c r="M945" i="1"/>
  <c r="M944" i="1"/>
  <c r="M943" i="1"/>
  <c r="M942" i="1"/>
  <c r="M941" i="1"/>
  <c r="M940" i="1"/>
  <c r="M939" i="1"/>
  <c r="M938" i="1"/>
  <c r="M937" i="1"/>
  <c r="M936" i="1"/>
  <c r="M935" i="1"/>
  <c r="M934" i="1"/>
  <c r="M933" i="1"/>
  <c r="M932" i="1"/>
  <c r="M931" i="1"/>
  <c r="M930" i="1"/>
  <c r="M929" i="1"/>
  <c r="M928" i="1"/>
  <c r="M927" i="1"/>
  <c r="M926" i="1"/>
  <c r="M925" i="1"/>
  <c r="M924" i="1"/>
  <c r="M923" i="1"/>
  <c r="M922" i="1"/>
  <c r="M920" i="1"/>
  <c r="M919" i="1"/>
  <c r="M918" i="1"/>
  <c r="M917" i="1"/>
  <c r="M916" i="1"/>
  <c r="M915" i="1"/>
  <c r="M914" i="1"/>
  <c r="M913" i="1"/>
  <c r="M912" i="1"/>
  <c r="M911" i="1"/>
  <c r="M910" i="1"/>
  <c r="M909" i="1"/>
  <c r="M908" i="1"/>
  <c r="M907" i="1"/>
  <c r="M906" i="1"/>
  <c r="M905" i="1"/>
  <c r="M904" i="1"/>
  <c r="M903" i="1"/>
  <c r="M902" i="1"/>
  <c r="M901" i="1"/>
  <c r="M900" i="1"/>
  <c r="M899" i="1"/>
  <c r="M898" i="1"/>
  <c r="M897" i="1"/>
  <c r="M896" i="1"/>
  <c r="M895" i="1"/>
  <c r="M894" i="1"/>
  <c r="M893" i="1"/>
  <c r="M892" i="1"/>
  <c r="M891" i="1"/>
  <c r="M890" i="1"/>
  <c r="M889" i="1"/>
  <c r="M888" i="1"/>
  <c r="M887" i="1"/>
  <c r="M886" i="1"/>
  <c r="M885" i="1"/>
  <c r="M884" i="1"/>
  <c r="M883" i="1"/>
  <c r="M882" i="1"/>
  <c r="M881" i="1"/>
  <c r="M880" i="1"/>
  <c r="M879" i="1"/>
  <c r="M878" i="1"/>
  <c r="M877" i="1"/>
  <c r="M876" i="1"/>
  <c r="M875" i="1"/>
  <c r="M874" i="1"/>
  <c r="M873" i="1"/>
  <c r="M872" i="1"/>
  <c r="M871" i="1"/>
  <c r="M870" i="1"/>
  <c r="M869" i="1"/>
  <c r="M868" i="1"/>
  <c r="M867" i="1"/>
  <c r="M866" i="1"/>
  <c r="M865" i="1"/>
  <c r="M864" i="1"/>
  <c r="M863" i="1"/>
  <c r="M862" i="1"/>
  <c r="M861" i="1"/>
  <c r="M860" i="1"/>
  <c r="M859" i="1"/>
  <c r="M858" i="1"/>
  <c r="M857" i="1"/>
  <c r="M856" i="1"/>
  <c r="M855" i="1"/>
  <c r="M854" i="1"/>
  <c r="M853" i="1"/>
  <c r="M852" i="1"/>
  <c r="M828" i="1"/>
  <c r="M827" i="1"/>
  <c r="M826" i="1"/>
  <c r="M825" i="1"/>
  <c r="K824" i="1"/>
  <c r="M824" i="1" s="1"/>
  <c r="K823" i="1"/>
  <c r="M823" i="1" s="1"/>
  <c r="M822" i="1"/>
  <c r="M821" i="1"/>
  <c r="L820" i="1"/>
  <c r="M820" i="1" s="1"/>
  <c r="M819" i="1"/>
  <c r="M818" i="1"/>
  <c r="M817" i="1"/>
  <c r="M816" i="1"/>
  <c r="M815" i="1"/>
  <c r="L814" i="1"/>
  <c r="M814" i="1" s="1"/>
  <c r="M813" i="1"/>
  <c r="L812" i="1"/>
  <c r="M812" i="1" s="1"/>
  <c r="L811" i="1"/>
  <c r="M811" i="1" s="1"/>
  <c r="M810" i="1"/>
  <c r="M809" i="1"/>
  <c r="M808" i="1"/>
  <c r="M807" i="1"/>
  <c r="M806" i="1"/>
  <c r="M805" i="1"/>
  <c r="M804" i="1"/>
  <c r="M803" i="1"/>
  <c r="M802" i="1"/>
  <c r="M801" i="1"/>
  <c r="M800" i="1"/>
  <c r="L799" i="1"/>
  <c r="K799" i="1"/>
  <c r="M798" i="1"/>
  <c r="L797" i="1"/>
  <c r="K797" i="1"/>
  <c r="M796" i="1"/>
  <c r="M795" i="1"/>
  <c r="M794" i="1"/>
  <c r="M793" i="1"/>
  <c r="M792" i="1"/>
  <c r="M791" i="1"/>
  <c r="M790" i="1"/>
  <c r="M789" i="1"/>
  <c r="M788" i="1"/>
  <c r="M787" i="1"/>
  <c r="M786" i="1"/>
  <c r="M785" i="1"/>
  <c r="M784" i="1"/>
  <c r="M783" i="1"/>
  <c r="M782" i="1"/>
  <c r="M781" i="1"/>
  <c r="M780" i="1"/>
  <c r="M779" i="1"/>
  <c r="M778" i="1"/>
  <c r="M777" i="1"/>
  <c r="M776" i="1"/>
  <c r="M775" i="1"/>
  <c r="M774" i="1"/>
  <c r="M773" i="1"/>
  <c r="M772" i="1"/>
  <c r="M771" i="1"/>
  <c r="M770" i="1"/>
  <c r="M769" i="1"/>
  <c r="M768" i="1"/>
  <c r="M767" i="1"/>
  <c r="M766" i="1"/>
  <c r="M765" i="1"/>
  <c r="M764" i="1"/>
  <c r="M763" i="1"/>
  <c r="M762" i="1"/>
  <c r="M761" i="1"/>
  <c r="M760" i="1"/>
  <c r="M759" i="1"/>
  <c r="M758" i="1"/>
  <c r="M757" i="1"/>
  <c r="M756" i="1"/>
  <c r="M755" i="1"/>
  <c r="M754" i="1"/>
  <c r="M753" i="1"/>
  <c r="M752" i="1"/>
  <c r="M751" i="1"/>
  <c r="M750" i="1"/>
  <c r="M749" i="1"/>
  <c r="M748" i="1"/>
  <c r="M747" i="1"/>
  <c r="M746" i="1"/>
  <c r="M745" i="1"/>
  <c r="M744" i="1"/>
  <c r="M743" i="1"/>
  <c r="M742" i="1"/>
  <c r="M741" i="1"/>
  <c r="M740" i="1"/>
  <c r="M739" i="1"/>
  <c r="M738" i="1"/>
  <c r="M737" i="1"/>
  <c r="M736" i="1"/>
  <c r="M735" i="1"/>
  <c r="M734" i="1"/>
  <c r="M733" i="1"/>
  <c r="M732" i="1"/>
  <c r="M731" i="1"/>
  <c r="M730" i="1"/>
  <c r="M729" i="1"/>
  <c r="M728" i="1"/>
  <c r="M727" i="1"/>
  <c r="M726" i="1"/>
  <c r="M725" i="1"/>
  <c r="M724" i="1"/>
  <c r="M723" i="1"/>
  <c r="M722" i="1"/>
  <c r="M721" i="1"/>
  <c r="M720" i="1"/>
  <c r="M719" i="1"/>
  <c r="M718" i="1"/>
  <c r="M717" i="1"/>
  <c r="M716" i="1"/>
  <c r="M715" i="1"/>
  <c r="M714" i="1"/>
  <c r="M713" i="1"/>
  <c r="M712" i="1"/>
  <c r="M711" i="1"/>
  <c r="M710" i="1"/>
  <c r="M709" i="1"/>
  <c r="M708" i="1"/>
  <c r="M707" i="1"/>
  <c r="M706" i="1"/>
  <c r="M705" i="1"/>
  <c r="M704" i="1"/>
  <c r="M703" i="1"/>
  <c r="M702" i="1"/>
  <c r="M701" i="1"/>
  <c r="M700" i="1"/>
  <c r="M699" i="1"/>
  <c r="M698" i="1"/>
  <c r="M697" i="1"/>
  <c r="M696" i="1"/>
  <c r="M695" i="1"/>
  <c r="M694" i="1"/>
  <c r="M693" i="1"/>
  <c r="M692" i="1"/>
  <c r="M691" i="1"/>
  <c r="M690" i="1"/>
  <c r="M689" i="1"/>
  <c r="M688" i="1"/>
  <c r="M687" i="1"/>
  <c r="M686" i="1"/>
  <c r="M685" i="1"/>
  <c r="M684" i="1"/>
  <c r="M683" i="1"/>
  <c r="M682" i="1"/>
  <c r="M681" i="1"/>
  <c r="M680" i="1"/>
  <c r="M679" i="1"/>
  <c r="L678" i="1"/>
  <c r="M678" i="1" s="1"/>
  <c r="M677" i="1"/>
  <c r="L676" i="1"/>
  <c r="M676" i="1" s="1"/>
  <c r="L675" i="1"/>
  <c r="K675" i="1"/>
  <c r="M674" i="1"/>
  <c r="M673" i="1"/>
  <c r="M672" i="1"/>
  <c r="M671" i="1"/>
  <c r="M670" i="1"/>
  <c r="M669" i="1"/>
  <c r="M668" i="1"/>
  <c r="M667" i="1"/>
  <c r="M666" i="1"/>
  <c r="M665" i="1"/>
  <c r="M664" i="1"/>
  <c r="M663" i="1"/>
  <c r="M662" i="1"/>
  <c r="M661" i="1"/>
  <c r="M660" i="1"/>
  <c r="M659" i="1"/>
  <c r="M658" i="1"/>
  <c r="M657" i="1"/>
  <c r="M656" i="1"/>
  <c r="M655" i="1"/>
  <c r="M654" i="1"/>
  <c r="M653" i="1"/>
  <c r="M652" i="1"/>
  <c r="M651" i="1"/>
  <c r="M650" i="1"/>
  <c r="M649" i="1"/>
  <c r="M648" i="1"/>
  <c r="M647" i="1"/>
  <c r="M646" i="1"/>
  <c r="M645" i="1"/>
  <c r="M644" i="1"/>
  <c r="M643" i="1"/>
  <c r="M642" i="1"/>
  <c r="M641" i="1"/>
  <c r="M640" i="1"/>
  <c r="M639" i="1"/>
  <c r="M638" i="1"/>
  <c r="M637" i="1"/>
  <c r="M636" i="1"/>
  <c r="M635" i="1"/>
  <c r="M634" i="1"/>
  <c r="M633" i="1"/>
  <c r="M632" i="1"/>
  <c r="M631" i="1"/>
  <c r="M630" i="1"/>
  <c r="M629" i="1"/>
  <c r="M628" i="1"/>
  <c r="M627" i="1"/>
  <c r="M626" i="1"/>
  <c r="M625" i="1"/>
  <c r="M624" i="1"/>
  <c r="M623" i="1"/>
  <c r="M622" i="1"/>
  <c r="M621" i="1"/>
  <c r="M620" i="1"/>
  <c r="M619" i="1"/>
  <c r="M618" i="1"/>
  <c r="M617" i="1"/>
  <c r="M616" i="1"/>
  <c r="M615" i="1"/>
  <c r="M614" i="1"/>
  <c r="M613" i="1"/>
  <c r="M612" i="1"/>
  <c r="M611" i="1"/>
  <c r="M610" i="1"/>
  <c r="M609" i="1"/>
  <c r="M608" i="1"/>
  <c r="M607" i="1"/>
  <c r="M606" i="1"/>
  <c r="M605" i="1"/>
  <c r="L604" i="1"/>
  <c r="M604" i="1" s="1"/>
  <c r="M603" i="1"/>
  <c r="M602" i="1"/>
  <c r="M601" i="1"/>
  <c r="M600" i="1"/>
  <c r="M599" i="1"/>
  <c r="M598" i="1"/>
  <c r="M597" i="1"/>
  <c r="M596" i="1"/>
  <c r="M595" i="1"/>
  <c r="M594" i="1"/>
  <c r="L593" i="1"/>
  <c r="M593" i="1" s="1"/>
  <c r="L592" i="1"/>
  <c r="M592" i="1" s="1"/>
  <c r="L591" i="1"/>
  <c r="M591" i="1" s="1"/>
  <c r="M590" i="1"/>
  <c r="M589" i="1"/>
  <c r="M588" i="1"/>
  <c r="M587" i="1"/>
  <c r="M586" i="1"/>
  <c r="M585" i="1"/>
  <c r="M584" i="1"/>
  <c r="M583" i="1"/>
  <c r="M582" i="1"/>
  <c r="M581" i="1"/>
  <c r="M580" i="1"/>
  <c r="M579" i="1"/>
  <c r="M578" i="1"/>
  <c r="M577" i="1"/>
  <c r="M576" i="1"/>
  <c r="M575" i="1"/>
  <c r="L574" i="1"/>
  <c r="M574" i="1" s="1"/>
  <c r="L573" i="1"/>
  <c r="K573" i="1"/>
  <c r="L572" i="1"/>
  <c r="K572" i="1"/>
  <c r="L571" i="1"/>
  <c r="K571" i="1"/>
  <c r="L570" i="1"/>
  <c r="M570" i="1" s="1"/>
  <c r="M569" i="1"/>
  <c r="M568" i="1"/>
  <c r="M567" i="1"/>
  <c r="L566" i="1"/>
  <c r="M566" i="1" s="1"/>
  <c r="L565" i="1"/>
  <c r="M565" i="1" s="1"/>
  <c r="M564" i="1"/>
  <c r="L563" i="1"/>
  <c r="M563" i="1" s="1"/>
  <c r="L562" i="1"/>
  <c r="M562" i="1" s="1"/>
  <c r="L561" i="1"/>
  <c r="M561" i="1" s="1"/>
  <c r="L560" i="1"/>
  <c r="M560" i="1" s="1"/>
  <c r="L559" i="1"/>
  <c r="M559" i="1" s="1"/>
  <c r="L558" i="1"/>
  <c r="M558" i="1" s="1"/>
  <c r="L557" i="1"/>
  <c r="M557" i="1" s="1"/>
  <c r="M556" i="1"/>
  <c r="M555" i="1"/>
  <c r="M554" i="1"/>
  <c r="M553" i="1"/>
  <c r="M552" i="1"/>
  <c r="M551" i="1"/>
  <c r="M550" i="1"/>
  <c r="M549" i="1"/>
  <c r="M548" i="1"/>
  <c r="M547" i="1"/>
  <c r="M546" i="1"/>
  <c r="M545" i="1"/>
  <c r="M544" i="1"/>
  <c r="M543" i="1"/>
  <c r="M542" i="1"/>
  <c r="M541" i="1"/>
  <c r="M540" i="1"/>
  <c r="M539" i="1"/>
  <c r="M538" i="1"/>
  <c r="M537" i="1"/>
  <c r="M536" i="1"/>
  <c r="M535" i="1"/>
  <c r="M534" i="1"/>
  <c r="M533" i="1"/>
  <c r="M532" i="1"/>
  <c r="M531" i="1"/>
  <c r="M530" i="1"/>
  <c r="M529" i="1"/>
  <c r="M528" i="1"/>
  <c r="M527" i="1"/>
  <c r="M526" i="1"/>
  <c r="M525" i="1"/>
  <c r="M524" i="1"/>
  <c r="M523" i="1"/>
  <c r="M522" i="1"/>
  <c r="M521" i="1"/>
  <c r="M520" i="1"/>
  <c r="M519" i="1"/>
  <c r="M518" i="1"/>
  <c r="M517" i="1"/>
  <c r="M516" i="1"/>
  <c r="M515" i="1"/>
  <c r="M514" i="1"/>
  <c r="M513" i="1"/>
  <c r="M512" i="1"/>
  <c r="M511" i="1"/>
  <c r="M510" i="1"/>
  <c r="M509" i="1"/>
  <c r="M508" i="1"/>
  <c r="M507" i="1"/>
  <c r="M506" i="1"/>
  <c r="M505" i="1"/>
  <c r="M504" i="1"/>
  <c r="M503" i="1"/>
  <c r="M502" i="1"/>
  <c r="M501" i="1"/>
  <c r="M500" i="1"/>
  <c r="M499" i="1"/>
  <c r="M498" i="1"/>
  <c r="M497" i="1"/>
  <c r="M496" i="1"/>
  <c r="M495" i="1"/>
  <c r="M494" i="1"/>
  <c r="M493" i="1"/>
  <c r="M492" i="1"/>
  <c r="M491" i="1"/>
  <c r="M490" i="1"/>
  <c r="M489" i="1"/>
  <c r="M488" i="1"/>
  <c r="M487" i="1"/>
  <c r="M486" i="1"/>
  <c r="M485" i="1"/>
  <c r="M484" i="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K408" i="1"/>
  <c r="M408" i="1" s="1"/>
  <c r="K407" i="1"/>
  <c r="M407" i="1" s="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4" i="1"/>
  <c r="M343" i="1"/>
  <c r="M342" i="1"/>
  <c r="M341" i="1"/>
  <c r="M340" i="1"/>
  <c r="M339" i="1"/>
  <c r="M338" i="1"/>
  <c r="M337" i="1"/>
  <c r="M336" i="1"/>
  <c r="M335" i="1"/>
  <c r="M334"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189" i="1"/>
  <c r="M188" i="1"/>
  <c r="M187" i="1"/>
  <c r="M186" i="1"/>
  <c r="M185" i="1"/>
  <c r="M184" i="1"/>
  <c r="M183" i="1"/>
  <c r="M182" i="1"/>
  <c r="M181" i="1"/>
  <c r="L180" i="1"/>
  <c r="M180" i="1" s="1"/>
  <c r="L179" i="1"/>
  <c r="M179" i="1" s="1"/>
  <c r="L178" i="1"/>
  <c r="M178" i="1" s="1"/>
  <c r="M177" i="1"/>
  <c r="M176" i="1"/>
  <c r="M175" i="1"/>
  <c r="M174" i="1"/>
  <c r="M173" i="1"/>
  <c r="M172" i="1"/>
  <c r="M171" i="1"/>
  <c r="M170" i="1"/>
  <c r="M169" i="1"/>
  <c r="M168" i="1"/>
  <c r="M167" i="1"/>
  <c r="M166" i="1"/>
  <c r="M165" i="1"/>
  <c r="M164" i="1"/>
  <c r="M163" i="1"/>
  <c r="M162" i="1"/>
  <c r="M161" i="1"/>
  <c r="L160" i="1"/>
  <c r="M160" i="1" s="1"/>
  <c r="M159" i="1"/>
  <c r="M158" i="1"/>
  <c r="M157" i="1"/>
  <c r="L156" i="1"/>
  <c r="M156" i="1" s="1"/>
  <c r="L155" i="1"/>
  <c r="M155" i="1" s="1"/>
  <c r="M154" i="1"/>
  <c r="M153" i="1"/>
  <c r="M152" i="1"/>
  <c r="M151" i="1"/>
  <c r="M150" i="1"/>
  <c r="M149" i="1"/>
  <c r="M148" i="1"/>
  <c r="M147" i="1"/>
  <c r="M146" i="1"/>
  <c r="M145" i="1"/>
  <c r="M144" i="1"/>
  <c r="M143" i="1"/>
  <c r="M142" i="1"/>
  <c r="M141" i="1"/>
  <c r="M140" i="1"/>
  <c r="M139" i="1"/>
  <c r="M138" i="1"/>
  <c r="M137"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L50" i="1"/>
  <c r="M50" i="1" s="1"/>
  <c r="L49" i="1"/>
  <c r="M49" i="1" s="1"/>
  <c r="L48" i="1"/>
  <c r="M48" i="1" s="1"/>
  <c r="L47" i="1"/>
  <c r="M47" i="1" s="1"/>
  <c r="L46" i="1"/>
  <c r="M46" i="1" s="1"/>
  <c r="L45" i="1"/>
  <c r="M45" i="1" s="1"/>
  <c r="L44" i="1"/>
  <c r="M44" i="1" s="1"/>
  <c r="L43" i="1"/>
  <c r="M43" i="1" s="1"/>
  <c r="L42" i="1"/>
  <c r="M42" i="1" s="1"/>
  <c r="L41" i="1"/>
  <c r="M41" i="1" s="1"/>
  <c r="L40" i="1"/>
  <c r="M40" i="1" s="1"/>
  <c r="L39" i="1"/>
  <c r="M39" i="1" s="1"/>
  <c r="L38" i="1"/>
  <c r="M38" i="1" s="1"/>
  <c r="L37" i="1"/>
  <c r="M37" i="1" s="1"/>
  <c r="L36" i="1"/>
  <c r="M36" i="1" s="1"/>
  <c r="L35" i="1"/>
  <c r="M35" i="1" s="1"/>
  <c r="L34" i="1"/>
  <c r="M34" i="1" s="1"/>
  <c r="L33" i="1"/>
  <c r="M33" i="1" s="1"/>
  <c r="L32" i="1"/>
  <c r="M32" i="1" s="1"/>
  <c r="L31" i="1"/>
  <c r="M31" i="1" s="1"/>
  <c r="L30" i="1"/>
  <c r="M30" i="1" s="1"/>
  <c r="L29" i="1"/>
  <c r="M29" i="1" s="1"/>
  <c r="L28" i="1"/>
  <c r="M28" i="1" s="1"/>
  <c r="L27" i="1"/>
  <c r="M27" i="1" s="1"/>
  <c r="L26" i="1"/>
  <c r="M26" i="1" s="1"/>
  <c r="L25" i="1"/>
  <c r="M25" i="1" s="1"/>
  <c r="L24" i="1"/>
  <c r="M24" i="1" s="1"/>
  <c r="L23" i="1"/>
  <c r="M23" i="1" s="1"/>
  <c r="L22" i="1"/>
  <c r="M22" i="1" s="1"/>
  <c r="L21" i="1"/>
  <c r="M21" i="1" s="1"/>
  <c r="L20" i="1"/>
  <c r="M20" i="1" s="1"/>
  <c r="L19" i="1"/>
  <c r="M19" i="1" s="1"/>
  <c r="L18" i="1"/>
  <c r="M18" i="1" s="1"/>
  <c r="L17" i="1"/>
  <c r="M17" i="1" s="1"/>
  <c r="L16" i="1"/>
  <c r="M16" i="1" s="1"/>
  <c r="M15" i="1"/>
  <c r="M14" i="1"/>
  <c r="M13" i="1"/>
  <c r="M12" i="1"/>
  <c r="M11" i="1"/>
  <c r="M10" i="1"/>
  <c r="M9" i="1"/>
  <c r="M7" i="1"/>
  <c r="M6" i="1"/>
  <c r="M5" i="1"/>
  <c r="M799" i="1" l="1"/>
  <c r="M572" i="1"/>
  <c r="M797" i="1"/>
  <c r="M571" i="1"/>
  <c r="M675" i="1"/>
  <c r="M57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Angie Mariana Monge Duran</author>
    <author>Jonathan Barquero Duran</author>
    <author>Pablo Morales Villanueva</author>
    <author>Hellen Gonzalez Saenz</author>
  </authors>
  <commentList>
    <comment ref="M326" authorId="0" shapeId="0" xr:uid="{B778F5E6-6F7E-4EA6-97BE-715AF48A3BB4}">
      <text>
        <r>
          <rPr>
            <b/>
            <sz val="9"/>
            <color indexed="81"/>
            <rFont val="Tahoma"/>
            <family val="2"/>
          </rPr>
          <t>Angie Mariana Monge Duran:</t>
        </r>
        <r>
          <rPr>
            <sz val="9"/>
            <color indexed="81"/>
            <rFont val="Tahoma"/>
            <family val="2"/>
          </rPr>
          <t xml:space="preserve">
se incluye el costo de instalación de 8 673 382,80</t>
        </r>
      </text>
    </comment>
    <comment ref="F337" authorId="1" shapeId="0" xr:uid="{117078C1-2F89-4CE4-805B-DCEB95C7E4B3}">
      <text>
        <r>
          <rPr>
            <b/>
            <sz val="9"/>
            <color indexed="81"/>
            <rFont val="Tahoma"/>
            <family val="2"/>
          </rPr>
          <t>Jonathan Barquero Duran:</t>
        </r>
        <r>
          <rPr>
            <sz val="9"/>
            <color indexed="81"/>
            <rFont val="Tahoma"/>
            <family val="2"/>
          </rPr>
          <t xml:space="preserve">
SOFTWARE PARA SEGURIDAD INFORMATICA</t>
        </r>
      </text>
    </comment>
    <comment ref="H460" authorId="2" shapeId="0" xr:uid="{7149CD8B-7B3D-4462-8B9B-81015C2B7D4C}">
      <text>
        <r>
          <rPr>
            <b/>
            <sz val="9"/>
            <rFont val="Tahoma"/>
            <family val="2"/>
          </rPr>
          <t>Pablo Morales Villanueva:</t>
        </r>
        <r>
          <rPr>
            <sz val="9"/>
            <rFont val="Tahoma"/>
            <family val="2"/>
          </rPr>
          <t xml:space="preserve">
faltan los ultimos dos digitos, necesario crear codigo</t>
        </r>
      </text>
    </comment>
    <comment ref="H471" authorId="2" shapeId="0" xr:uid="{5BB37904-D1AF-472D-9FB7-844AF37B18B1}">
      <text>
        <r>
          <rPr>
            <b/>
            <sz val="9"/>
            <rFont val="Tahoma"/>
            <family val="2"/>
          </rPr>
          <t>Pablo Morales Villanueva:</t>
        </r>
        <r>
          <rPr>
            <sz val="9"/>
            <rFont val="Tahoma"/>
            <family val="2"/>
          </rPr>
          <t xml:space="preserve">
la forma de presentacion del codigo original difiere
sacos de 25 kilos</t>
        </r>
      </text>
    </comment>
    <comment ref="H507" authorId="2" shapeId="0" xr:uid="{6798067B-B9EB-42FA-8D83-F5F4C8955A7A}">
      <text>
        <r>
          <rPr>
            <b/>
            <sz val="9"/>
            <rFont val="Tahoma"/>
            <family val="2"/>
          </rPr>
          <t>Pablo Morales Villanueva:</t>
        </r>
        <r>
          <rPr>
            <sz val="9"/>
            <rFont val="Tahoma"/>
            <family val="2"/>
          </rPr>
          <t xml:space="preserve">
faltan los ultimos dos digitos, necesario crear codigo</t>
        </r>
      </text>
    </comment>
    <comment ref="H828" authorId="2" shapeId="0" xr:uid="{65C33678-4E81-40EF-81E3-70F1C89503B0}">
      <text>
        <r>
          <rPr>
            <b/>
            <sz val="9"/>
            <rFont val="Tahoma"/>
            <family val="2"/>
          </rPr>
          <t>Pablo Morales Villanueva:</t>
        </r>
        <r>
          <rPr>
            <sz val="9"/>
            <rFont val="Tahoma"/>
            <family val="2"/>
          </rPr>
          <t xml:space="preserve">
NECESARIO CREAR CODIGO</t>
        </r>
      </text>
    </comment>
    <comment ref="K1239" authorId="3" shapeId="0" xr:uid="{076ECE8A-9BBD-4298-B716-29CBD334B422}">
      <text>
        <r>
          <rPr>
            <b/>
            <sz val="9"/>
            <color indexed="81"/>
            <rFont val="Tahoma"/>
            <family val="2"/>
          </rPr>
          <t>Hellen Gonzalez Saenz:</t>
        </r>
        <r>
          <rPr>
            <sz val="9"/>
            <color indexed="81"/>
            <rFont val="Tahoma"/>
            <family val="2"/>
          </rPr>
          <t xml:space="preserve">
2022 - 20 U</t>
        </r>
      </text>
    </comment>
    <comment ref="K1268" authorId="3" shapeId="0" xr:uid="{2DBFC692-704E-429A-9069-1A0BC54F2889}">
      <text>
        <r>
          <rPr>
            <b/>
            <sz val="9"/>
            <color indexed="81"/>
            <rFont val="Tahoma"/>
            <family val="2"/>
          </rPr>
          <t>Hellen Gonzalez Saenz:</t>
        </r>
        <r>
          <rPr>
            <sz val="9"/>
            <color indexed="81"/>
            <rFont val="Tahoma"/>
            <family val="2"/>
          </rPr>
          <t xml:space="preserve">
2022 - 5500 U
</t>
        </r>
      </text>
    </comment>
    <comment ref="K1280" authorId="3" shapeId="0" xr:uid="{46CDF075-DB94-47BC-9F90-6701DCFA26D9}">
      <text>
        <r>
          <rPr>
            <b/>
            <sz val="9"/>
            <color indexed="81"/>
            <rFont val="Tahoma"/>
            <family val="2"/>
          </rPr>
          <t>Hellen Gonzalez Saenz:</t>
        </r>
        <r>
          <rPr>
            <sz val="9"/>
            <color indexed="81"/>
            <rFont val="Tahoma"/>
            <family val="2"/>
          </rPr>
          <t xml:space="preserve">
2022 - 5500 U
</t>
        </r>
      </text>
    </comment>
  </commentList>
</comments>
</file>

<file path=xl/sharedStrings.xml><?xml version="1.0" encoding="utf-8"?>
<sst xmlns="http://schemas.openxmlformats.org/spreadsheetml/2006/main" count="11551" uniqueCount="2143">
  <si>
    <t>PLAN ANUAL DE COMPRAS 2022</t>
  </si>
  <si>
    <t xml:space="preserve">UNIDAD O DEPARTAMENTO </t>
  </si>
  <si>
    <t>PARTIDA PRESUPUESTARIA SIGAF</t>
  </si>
  <si>
    <t>PARTIDA PRESUPUESTARIA SICOP</t>
  </si>
  <si>
    <t>Tipo de bien, servicio u obra a contratar</t>
  </si>
  <si>
    <t>Medida</t>
  </si>
  <si>
    <t>Cantidad</t>
  </si>
  <si>
    <t>Costo Unitario</t>
  </si>
  <si>
    <t>Total</t>
  </si>
  <si>
    <t>Fuente de Financiamiento</t>
  </si>
  <si>
    <t>ID Programa y Subprograma</t>
  </si>
  <si>
    <t>SUBPARTIDA</t>
  </si>
  <si>
    <t>SUBCLASE</t>
  </si>
  <si>
    <t>CONSECUTIVO</t>
  </si>
  <si>
    <t xml:space="preserve">CLASIFICACION </t>
  </si>
  <si>
    <t xml:space="preserve">IDENTIFICACION </t>
  </si>
  <si>
    <t>Servicios de Alimentación</t>
  </si>
  <si>
    <t>789-00</t>
  </si>
  <si>
    <t>10899</t>
  </si>
  <si>
    <t>900</t>
  </si>
  <si>
    <t>003200</t>
  </si>
  <si>
    <t>72153609</t>
  </si>
  <si>
    <t>92090564</t>
  </si>
  <si>
    <t>Mantenimiento preventivo y correctivo de equipos de cocina</t>
  </si>
  <si>
    <t>Unidad</t>
  </si>
  <si>
    <t>1</t>
  </si>
  <si>
    <t>001-Ingresos corrientes</t>
  </si>
  <si>
    <t>789-01</t>
  </si>
  <si>
    <t>789-02</t>
  </si>
  <si>
    <t>789-03</t>
  </si>
  <si>
    <t>789-04</t>
  </si>
  <si>
    <t>20101</t>
  </si>
  <si>
    <t>000105</t>
  </si>
  <si>
    <t>15111510</t>
  </si>
  <si>
    <t>90028096</t>
  </si>
  <si>
    <t xml:space="preserve">Gas licuado </t>
  </si>
  <si>
    <t>20203</t>
  </si>
  <si>
    <t>001</t>
  </si>
  <si>
    <t>180601</t>
  </si>
  <si>
    <t>80141701</t>
  </si>
  <si>
    <t>92024462</t>
  </si>
  <si>
    <t xml:space="preserve">Pan tipo Manita </t>
  </si>
  <si>
    <t>92163163</t>
  </si>
  <si>
    <t>Abarrotes</t>
  </si>
  <si>
    <t>92163175</t>
  </si>
  <si>
    <t xml:space="preserve">Cárnicos </t>
  </si>
  <si>
    <t>180603</t>
  </si>
  <si>
    <t>92163170</t>
  </si>
  <si>
    <t xml:space="preserve">Pollo </t>
  </si>
  <si>
    <t>180604</t>
  </si>
  <si>
    <t>92163172</t>
  </si>
  <si>
    <t xml:space="preserve">Hortícolas </t>
  </si>
  <si>
    <t>180605</t>
  </si>
  <si>
    <t>92163168</t>
  </si>
  <si>
    <t xml:space="preserve">Lácteos </t>
  </si>
  <si>
    <t>180606</t>
  </si>
  <si>
    <t>92163177</t>
  </si>
  <si>
    <t xml:space="preserve">Huevos </t>
  </si>
  <si>
    <t>180607</t>
  </si>
  <si>
    <t>92163166</t>
  </si>
  <si>
    <t xml:space="preserve">Pescado </t>
  </si>
  <si>
    <t>20301</t>
  </si>
  <si>
    <t>000010</t>
  </si>
  <si>
    <t>31162702</t>
  </si>
  <si>
    <t>92088331</t>
  </si>
  <si>
    <t>Rodin giratorio</t>
  </si>
  <si>
    <t>92088332</t>
  </si>
  <si>
    <t>Rodín fijo para mesa de comedor</t>
  </si>
  <si>
    <t xml:space="preserve">Rodines fijo </t>
  </si>
  <si>
    <t>20401</t>
  </si>
  <si>
    <t>215</t>
  </si>
  <si>
    <t>000199</t>
  </si>
  <si>
    <t>46182001</t>
  </si>
  <si>
    <t>90019319</t>
  </si>
  <si>
    <t>MASCARILLA (RESPIRADOR) P/POLVOS Y PARTICULAS NO ACEITOSAS</t>
  </si>
  <si>
    <t>100</t>
  </si>
  <si>
    <t>000001</t>
  </si>
  <si>
    <t>40161502</t>
  </si>
  <si>
    <t>92130287</t>
  </si>
  <si>
    <t>FILTRO DE AGUA (PARA HORNO DE CONVECCIÓN)</t>
  </si>
  <si>
    <t>FILTRO DE AGUA (PARA MÁQUINA LAVA PLATOS)</t>
  </si>
  <si>
    <t>29905</t>
  </si>
  <si>
    <t>065</t>
  </si>
  <si>
    <t>14111705</t>
  </si>
  <si>
    <t>92001792</t>
  </si>
  <si>
    <t>Servilletas de papel color blanco</t>
  </si>
  <si>
    <t>Paquete</t>
  </si>
  <si>
    <t>300010</t>
  </si>
  <si>
    <t>14111703</t>
  </si>
  <si>
    <t>92001789</t>
  </si>
  <si>
    <t xml:space="preserve">Toallas mayordomo </t>
  </si>
  <si>
    <t>29904</t>
  </si>
  <si>
    <t>000560</t>
  </si>
  <si>
    <t>Manta</t>
  </si>
  <si>
    <t>050</t>
  </si>
  <si>
    <t>000040</t>
  </si>
  <si>
    <t>53102799</t>
  </si>
  <si>
    <t>90028046</t>
  </si>
  <si>
    <t>Gabacha docoma</t>
  </si>
  <si>
    <t>000080</t>
  </si>
  <si>
    <t>92003821</t>
  </si>
  <si>
    <t>Gabacha lineta</t>
  </si>
  <si>
    <t>055</t>
  </si>
  <si>
    <t>53101502</t>
  </si>
  <si>
    <t>90031074</t>
  </si>
  <si>
    <t>Pantalón para hombre</t>
  </si>
  <si>
    <t>53101504</t>
  </si>
  <si>
    <t>92038424</t>
  </si>
  <si>
    <t>Pantalón para mujer</t>
  </si>
  <si>
    <t>075</t>
  </si>
  <si>
    <t>000120</t>
  </si>
  <si>
    <t>53111601</t>
  </si>
  <si>
    <t>92265060</t>
  </si>
  <si>
    <t>Zapato trabajo para hombre</t>
  </si>
  <si>
    <t>Pares</t>
  </si>
  <si>
    <t>53111602</t>
  </si>
  <si>
    <t>92044730</t>
  </si>
  <si>
    <t>Zapato trabajo para mujer</t>
  </si>
  <si>
    <t>000900</t>
  </si>
  <si>
    <t>46181604</t>
  </si>
  <si>
    <t>92170025</t>
  </si>
  <si>
    <t>Botas</t>
  </si>
  <si>
    <t>135</t>
  </si>
  <si>
    <t>000002</t>
  </si>
  <si>
    <t>COFIA (GORRO)</t>
  </si>
  <si>
    <t>000299</t>
  </si>
  <si>
    <t>46181501</t>
  </si>
  <si>
    <t>92008101</t>
  </si>
  <si>
    <t>Delantal</t>
  </si>
  <si>
    <t>035</t>
  </si>
  <si>
    <t>47131805</t>
  </si>
  <si>
    <t>92139585</t>
  </si>
  <si>
    <t>LIQUIDO REMOVEDOR DE INCRUSTACIONES DE OXIDO</t>
  </si>
  <si>
    <t>045</t>
  </si>
  <si>
    <t>52152301</t>
  </si>
  <si>
    <t>92078906</t>
  </si>
  <si>
    <t xml:space="preserve">Limpiador para horno </t>
  </si>
  <si>
    <t>Litro</t>
  </si>
  <si>
    <t>92027483</t>
  </si>
  <si>
    <t>DETERGENTE LIQUIDO CONCENTRADO</t>
  </si>
  <si>
    <t>92127669</t>
  </si>
  <si>
    <t>DETERGENTE LIQUIDO ALCALINO</t>
  </si>
  <si>
    <t>30181614</t>
  </si>
  <si>
    <t>92108276</t>
  </si>
  <si>
    <t>Dispensador para jabón líquido</t>
  </si>
  <si>
    <t>030</t>
  </si>
  <si>
    <t>47131602</t>
  </si>
  <si>
    <t>92038906</t>
  </si>
  <si>
    <t>Esponjas lavaplatos doble función</t>
  </si>
  <si>
    <t>47131810</t>
  </si>
  <si>
    <t>92029737</t>
  </si>
  <si>
    <t>Detergente (jabón) en crema lavaplatos 500 gr.</t>
  </si>
  <si>
    <t>47131821</t>
  </si>
  <si>
    <t>92001348</t>
  </si>
  <si>
    <t>Desengrasante Hidrosoluble</t>
  </si>
  <si>
    <t>galón</t>
  </si>
  <si>
    <t>120</t>
  </si>
  <si>
    <t>0120</t>
  </si>
  <si>
    <t>46181504</t>
  </si>
  <si>
    <t>92075672</t>
  </si>
  <si>
    <t>GUANTES PROTECTORES CONTRA EL CALOR</t>
  </si>
  <si>
    <t>1000</t>
  </si>
  <si>
    <t>92170020</t>
  </si>
  <si>
    <t>GUANTES HULE USO DOMESTRICO  ACTIVIDADES MISCELANEAS</t>
  </si>
  <si>
    <t>92139359</t>
  </si>
  <si>
    <t>GUANTES PROTECTORES FABRICADOS EN LÁTEX</t>
  </si>
  <si>
    <t>52151651</t>
  </si>
  <si>
    <t>92181844</t>
  </si>
  <si>
    <t>Cuchara porcionera lisa en acero inoxidable 142 gramos.</t>
  </si>
  <si>
    <t>060</t>
  </si>
  <si>
    <t>52151702</t>
  </si>
  <si>
    <t>92107620</t>
  </si>
  <si>
    <t>Cuchillo de cocina (para cocinero)  10 pulgadas.</t>
  </si>
  <si>
    <t>92107619</t>
  </si>
  <si>
    <t>Cuchillo de cocina (para cocinero) 8 pulgadas.</t>
  </si>
  <si>
    <t>240</t>
  </si>
  <si>
    <t>52152006</t>
  </si>
  <si>
    <t>92011952</t>
  </si>
  <si>
    <t>Bandeja de Acero Inoxidable -con tapa (32,4 cm largo por 15cm de alto)</t>
  </si>
  <si>
    <t>52152002</t>
  </si>
  <si>
    <t>92181843</t>
  </si>
  <si>
    <t>Caja construida policarbonato: transparente, con tapa 16 litros.</t>
  </si>
  <si>
    <t>48101530</t>
  </si>
  <si>
    <t>92173743</t>
  </si>
  <si>
    <t>Olla arrocera con tapa de aluminio 65cm de diámetro por 20com de alto</t>
  </si>
  <si>
    <t>52152010</t>
  </si>
  <si>
    <t>90035293</t>
  </si>
  <si>
    <t xml:space="preserve">Recipiente surtidor de bebidas:Cubeta con asa de polietileno, con tapa </t>
  </si>
  <si>
    <t>52151604</t>
  </si>
  <si>
    <t>92139733</t>
  </si>
  <si>
    <t xml:space="preserve"> Colador de aluminio (tipo pascón) </t>
  </si>
  <si>
    <t>52151704</t>
  </si>
  <si>
    <t>92181841</t>
  </si>
  <si>
    <t>Cucharón en acero inoxidable, en una sola pieza, mangos 6 onzas,</t>
  </si>
  <si>
    <t>PENDIENTE***</t>
  </si>
  <si>
    <t>Cucharón para servido 30 onzas (887,21mL)</t>
  </si>
  <si>
    <t>Cucharón una sola pieza 16oz</t>
  </si>
  <si>
    <t>52151639</t>
  </si>
  <si>
    <t>92003825</t>
  </si>
  <si>
    <t>Batidor manual de alambre de piano, tipo globo.</t>
  </si>
  <si>
    <t>52151654</t>
  </si>
  <si>
    <t>92181840</t>
  </si>
  <si>
    <t>Majador para papas</t>
  </si>
  <si>
    <t>92027020</t>
  </si>
  <si>
    <t>Cuchara porcionera no perforada de acero inoxidable.</t>
  </si>
  <si>
    <t>48101815</t>
  </si>
  <si>
    <t>92073976</t>
  </si>
  <si>
    <t>Cuchara de acero inoxidable capacidad de 24 onzas.</t>
  </si>
  <si>
    <t>92036654</t>
  </si>
  <si>
    <t xml:space="preserve">Cuchara para sopa de 18cm largo </t>
  </si>
  <si>
    <t>52152004</t>
  </si>
  <si>
    <t>92094207</t>
  </si>
  <si>
    <t xml:space="preserve">Plato plano extendido, fabricada en policarbonato </t>
  </si>
  <si>
    <t>230</t>
  </si>
  <si>
    <t>52152009</t>
  </si>
  <si>
    <t>90018845</t>
  </si>
  <si>
    <t>Plato hondo tipo bowl, fabricado en melamina 15 onzas</t>
  </si>
  <si>
    <t>080</t>
  </si>
  <si>
    <t>52152102</t>
  </si>
  <si>
    <t>92080704</t>
  </si>
  <si>
    <t>Vaso de policarbonato capacidad 284 mil.</t>
  </si>
  <si>
    <t>92004760</t>
  </si>
  <si>
    <t>Caja construida policarbonato capacidad 64,4 litros</t>
  </si>
  <si>
    <t>92181839</t>
  </si>
  <si>
    <t>Caja construida en policarbonato capacidad 33 litros</t>
  </si>
  <si>
    <t>92181934</t>
  </si>
  <si>
    <t>Olla estilo arrocera en aluminio con tapa 17 litros,</t>
  </si>
  <si>
    <t>92055636</t>
  </si>
  <si>
    <t>Recipiente aislante para bebidas isotérmico capacidad 5 galones (termo)</t>
  </si>
  <si>
    <t>52151606</t>
  </si>
  <si>
    <t>92049809</t>
  </si>
  <si>
    <t>Tabla acrílica para picar colores: verde, amarillo y rojo.</t>
  </si>
  <si>
    <t>52151701</t>
  </si>
  <si>
    <t>92004364</t>
  </si>
  <si>
    <t>Cuchara de acero inoxidable para cocina, acanalada</t>
  </si>
  <si>
    <t>070</t>
  </si>
  <si>
    <t>52152001</t>
  </si>
  <si>
    <t>92181837</t>
  </si>
  <si>
    <t>Pichel de aluminio con tapa adherida tipo visagra capacidad 2 litros</t>
  </si>
  <si>
    <t>295</t>
  </si>
  <si>
    <t>52151611</t>
  </si>
  <si>
    <t>92034509</t>
  </si>
  <si>
    <t>Pinza para ensalada</t>
  </si>
  <si>
    <t>92181855</t>
  </si>
  <si>
    <t>Cucharón: En acero inoxidable capacidad 2onzas.</t>
  </si>
  <si>
    <t>52151602</t>
  </si>
  <si>
    <t>92019703</t>
  </si>
  <si>
    <t>Tazón (palangana) de acero inoxidable (15 L)</t>
  </si>
  <si>
    <t>52151609</t>
  </si>
  <si>
    <t>92106487</t>
  </si>
  <si>
    <t xml:space="preserve"> Pelador de papas, hoja en acero inoxidable</t>
  </si>
  <si>
    <t>52151603</t>
  </si>
  <si>
    <t>92107343</t>
  </si>
  <si>
    <t>Rallador de Metal, cuatro caras de rayado diferente en acero inoxidable</t>
  </si>
  <si>
    <t>92088601</t>
  </si>
  <si>
    <t>Cuchara doméstica plástica no desechable (melamina o policarbonato)</t>
  </si>
  <si>
    <t>92088600</t>
  </si>
  <si>
    <t xml:space="preserve">Plato sopero en melamina diámetro 21,5 cm por  5cm alto. </t>
  </si>
  <si>
    <t>52152008</t>
  </si>
  <si>
    <t>92139736</t>
  </si>
  <si>
    <t xml:space="preserve">Cafetera de aluminio 10 litros </t>
  </si>
  <si>
    <t>124</t>
  </si>
  <si>
    <t>48101915</t>
  </si>
  <si>
    <t>92133012</t>
  </si>
  <si>
    <t>Bandeja de tres dicvisones para servir alimentos de policarbonato.</t>
  </si>
  <si>
    <t>92181854</t>
  </si>
  <si>
    <t>Bandejas de 6 divisiones blanco o beige tipo azafate.</t>
  </si>
  <si>
    <t>48101544</t>
  </si>
  <si>
    <t>92182014</t>
  </si>
  <si>
    <t>Olla con tapa capacidad de 15,4 litros</t>
  </si>
  <si>
    <t>92182015</t>
  </si>
  <si>
    <t>Olla con tapa capacidad de 75,5 litros</t>
  </si>
  <si>
    <t>50199</t>
  </si>
  <si>
    <t>015</t>
  </si>
  <si>
    <t>090701</t>
  </si>
  <si>
    <t>56101519</t>
  </si>
  <si>
    <t>92108579</t>
  </si>
  <si>
    <t>Mesa de metal (dimensiones 1,90 m largo x 0,70 m fondo x 0,90 m alto</t>
  </si>
  <si>
    <t>280-Titulo de valores de deuda externa</t>
  </si>
  <si>
    <t>52141506</t>
  </si>
  <si>
    <t>92081487</t>
  </si>
  <si>
    <t>Congelador tipo doméstico</t>
  </si>
  <si>
    <t>48101607</t>
  </si>
  <si>
    <t>90004729</t>
  </si>
  <si>
    <t>Licuadora industrial</t>
  </si>
  <si>
    <t>000220</t>
  </si>
  <si>
    <t>48101521</t>
  </si>
  <si>
    <t>92082044</t>
  </si>
  <si>
    <t>Cocina de gas</t>
  </si>
  <si>
    <t>003700</t>
  </si>
  <si>
    <t>48101501</t>
  </si>
  <si>
    <t>92081482</t>
  </si>
  <si>
    <t>Baño maría eléctrico</t>
  </si>
  <si>
    <t>008600</t>
  </si>
  <si>
    <t>24101511</t>
  </si>
  <si>
    <t>92082046</t>
  </si>
  <si>
    <t>Carro térmico transportador de comida, con baño maría</t>
  </si>
  <si>
    <t>090202</t>
  </si>
  <si>
    <t>52141532</t>
  </si>
  <si>
    <t>92108584</t>
  </si>
  <si>
    <t>Sartén volteable (basculante)</t>
  </si>
  <si>
    <t>090503</t>
  </si>
  <si>
    <t>48101616</t>
  </si>
  <si>
    <t>92081483</t>
  </si>
  <si>
    <t>Procesador de alimentos</t>
  </si>
  <si>
    <t>120401</t>
  </si>
  <si>
    <t>40101502</t>
  </si>
  <si>
    <t>Extractor de grasa</t>
  </si>
  <si>
    <t>24131501</t>
  </si>
  <si>
    <t>92164403</t>
  </si>
  <si>
    <t>Cuarto de Refrigeración y Congelación</t>
  </si>
  <si>
    <t>140501</t>
  </si>
  <si>
    <t>56101543</t>
  </si>
  <si>
    <t>92088429</t>
  </si>
  <si>
    <t>Juego de comedor 12 PERSONAS</t>
  </si>
  <si>
    <t>Estufón Cocina Gas industrial 1 quemador</t>
  </si>
  <si>
    <t>002775</t>
  </si>
  <si>
    <t>Pelador industrial</t>
  </si>
  <si>
    <t>000402</t>
  </si>
  <si>
    <t>48101707</t>
  </si>
  <si>
    <t>92081484</t>
  </si>
  <si>
    <t>Refresqueras</t>
  </si>
  <si>
    <t>Unidad de Repatriaciones</t>
  </si>
  <si>
    <t>10401</t>
  </si>
  <si>
    <t>85121899</t>
  </si>
  <si>
    <t>92277198</t>
  </si>
  <si>
    <t>Servicios de laboratorio</t>
  </si>
  <si>
    <t>59903</t>
  </si>
  <si>
    <t>43231512</t>
  </si>
  <si>
    <t>92277225</t>
  </si>
  <si>
    <t>LICENCIA ZOOM,VIGENCIA DE 1 AÑO, VERSION BUSINESS</t>
  </si>
  <si>
    <t xml:space="preserve">43231512 </t>
  </si>
  <si>
    <t>90008784</t>
  </si>
  <si>
    <t xml:space="preserve">SOPORTE DE SOFTWARE (LICENCIA, TODO TIPO
Marca Microsoft SharePoint Server Lice por 1 año </t>
  </si>
  <si>
    <t xml:space="preserve">Monitoreo Electrónico </t>
  </si>
  <si>
    <t>789-06</t>
  </si>
  <si>
    <t>10101</t>
  </si>
  <si>
    <t>001050</t>
  </si>
  <si>
    <t>ALQUILERES</t>
  </si>
  <si>
    <t>Alquiler de dispositivos electrónicos para el control de la ejecución de la pena</t>
  </si>
  <si>
    <t>Salud Ocupacional</t>
  </si>
  <si>
    <t>01900</t>
  </si>
  <si>
    <t>000135</t>
  </si>
  <si>
    <t>85121810</t>
  </si>
  <si>
    <t>92088329</t>
  </si>
  <si>
    <r>
      <t>SERVICIO DE DETECCIÓN DE DROGAS O ALCOHOL (PRUEBAS TOXICOLÓGICAS) EN ORINA.</t>
    </r>
    <r>
      <rPr>
        <b/>
        <sz val="9"/>
        <color theme="1"/>
        <rFont val="Arial"/>
        <family val="2"/>
      </rPr>
      <t xml:space="preserve"> CONTINUIDAD DE CONTRATO </t>
    </r>
  </si>
  <si>
    <t>UNIDAD</t>
  </si>
  <si>
    <t>20102</t>
  </si>
  <si>
    <t>01145</t>
  </si>
  <si>
    <t>51201608</t>
  </si>
  <si>
    <t>92233383</t>
  </si>
  <si>
    <t>VACUNA CONTRA LA INFLUENZA</t>
  </si>
  <si>
    <t>01005</t>
  </si>
  <si>
    <t>003620</t>
  </si>
  <si>
    <t>51281618</t>
  </si>
  <si>
    <t>92074701</t>
  </si>
  <si>
    <t>BACITRACINA + NEOMICINA</t>
  </si>
  <si>
    <t>01010</t>
  </si>
  <si>
    <t>ALCOHOL</t>
  </si>
  <si>
    <t>01070</t>
  </si>
  <si>
    <t>000035</t>
  </si>
  <si>
    <t>51161705</t>
  </si>
  <si>
    <t>92120638</t>
  </si>
  <si>
    <t>ATROVENT SOLUCION</t>
  </si>
  <si>
    <t>01140</t>
  </si>
  <si>
    <t>000500</t>
  </si>
  <si>
    <t>51191602</t>
  </si>
  <si>
    <t>92022108</t>
  </si>
  <si>
    <t>SUERO FISIOLOGICO, 100 ML</t>
  </si>
  <si>
    <t>92083257</t>
  </si>
  <si>
    <t>SUERO FISIOLOGICO, 250 ML</t>
  </si>
  <si>
    <t>92007702</t>
  </si>
  <si>
    <t>SUERO FISIOLOGICO, 500 ML</t>
  </si>
  <si>
    <t>92022111</t>
  </si>
  <si>
    <t>SUERO FISIOLOGICO, 1000 ML</t>
  </si>
  <si>
    <t>000620</t>
  </si>
  <si>
    <t>51191607</t>
  </si>
  <si>
    <t>92186699</t>
  </si>
  <si>
    <t>SOLUCION GLUCOSADA -SUERO-, 50 CC</t>
  </si>
  <si>
    <t>92208891</t>
  </si>
  <si>
    <t>SOLUCION GLUCOSADA -SUERO-, 100 CC</t>
  </si>
  <si>
    <t>51382901</t>
  </si>
  <si>
    <t>92252812</t>
  </si>
  <si>
    <t>SOLUCION GLUCOSADA -SUERO-, 250 CC</t>
  </si>
  <si>
    <t>01225</t>
  </si>
  <si>
    <t>000003</t>
  </si>
  <si>
    <t>51472802</t>
  </si>
  <si>
    <t>92120431</t>
  </si>
  <si>
    <t>CLOREXIL</t>
  </si>
  <si>
    <t>01025</t>
  </si>
  <si>
    <t>003600</t>
  </si>
  <si>
    <t>92160388</t>
  </si>
  <si>
    <t>AGUJA DESCARTABLE 18 G x 1 1/2"</t>
  </si>
  <si>
    <t>92067519</t>
  </si>
  <si>
    <t>AGUJA DESCARTABLE 25 G x 1"</t>
  </si>
  <si>
    <t>29902</t>
  </si>
  <si>
    <t>92007501</t>
  </si>
  <si>
    <t>AGUJA DESCARTABLE 22 G x 1 1/2"</t>
  </si>
  <si>
    <t>01030</t>
  </si>
  <si>
    <t>92022486</t>
  </si>
  <si>
    <t>ALGODÓN ROLLO</t>
  </si>
  <si>
    <t>92088383</t>
  </si>
  <si>
    <t>ALGODÓN TORUNDAS</t>
  </si>
  <si>
    <t>01035</t>
  </si>
  <si>
    <t>000100</t>
  </si>
  <si>
    <t>92069149</t>
  </si>
  <si>
    <t>APLICADOR DE OIDOS</t>
  </si>
  <si>
    <t>01045</t>
  </si>
  <si>
    <t>000005</t>
  </si>
  <si>
    <t>42311511</t>
  </si>
  <si>
    <t>92083446</t>
  </si>
  <si>
    <t>GASA USO MEDICO ROLLO</t>
  </si>
  <si>
    <t>42141501</t>
  </si>
  <si>
    <t>92156283</t>
  </si>
  <si>
    <t>GASA USO MEDICO TORUNDAS</t>
  </si>
  <si>
    <t>92066213</t>
  </si>
  <si>
    <t>GASA USO MEDICO VASELINADA</t>
  </si>
  <si>
    <t>01050</t>
  </si>
  <si>
    <t>90001153</t>
  </si>
  <si>
    <t>JERINGA TUBERCULINA CON AGUJA</t>
  </si>
  <si>
    <t>CAJA</t>
  </si>
  <si>
    <t>92021543</t>
  </si>
  <si>
    <t>JERINGA DESCARTABLE 3cc c/aguja</t>
  </si>
  <si>
    <t>92006737</t>
  </si>
  <si>
    <t>JERINGA DESCARTABLE 5cc c/aguja</t>
  </si>
  <si>
    <t>92100982</t>
  </si>
  <si>
    <t>JERINGA DESCARTABLE PARA INSULINA</t>
  </si>
  <si>
    <t>92264722</t>
  </si>
  <si>
    <t>JERINGA DESCARTABLE SIN AGUJA</t>
  </si>
  <si>
    <t>01120</t>
  </si>
  <si>
    <t>92154264</t>
  </si>
  <si>
    <t>GUANTES DESECHABLES USO MEDICO De nitrilo, talla S</t>
  </si>
  <si>
    <t>92003034</t>
  </si>
  <si>
    <t>GUANTES DESECHABLES USO MEDICO De nitrilo, talla 8</t>
  </si>
  <si>
    <t>000060</t>
  </si>
  <si>
    <t>92085713</t>
  </si>
  <si>
    <t>GUANTES ESTERILIZADOS PARA USO QUIRURGICO. TALLA 6.5</t>
  </si>
  <si>
    <t>92180059</t>
  </si>
  <si>
    <t>GUANTES ESTERILIZADOS PARA USO QUIRURGICO. TALLA 7.5</t>
  </si>
  <si>
    <t>01125</t>
  </si>
  <si>
    <t>RESPIRADOR DESECHABLE N95</t>
  </si>
  <si>
    <t>01255</t>
  </si>
  <si>
    <t>001000</t>
  </si>
  <si>
    <t>MASCARILLA DESECHABLE USO MEDICO</t>
  </si>
  <si>
    <t>01265</t>
  </si>
  <si>
    <t>41113035</t>
  </si>
  <si>
    <t>9200088</t>
  </si>
  <si>
    <t>TIRA REACTIVA PARA GLUCÓMETRO</t>
  </si>
  <si>
    <t>01280</t>
  </si>
  <si>
    <t>000160</t>
  </si>
  <si>
    <t>92078938</t>
  </si>
  <si>
    <t>CATETER INTRAVENOSO 18 G X 1.5"</t>
  </si>
  <si>
    <t>90039491</t>
  </si>
  <si>
    <t>CATETER INTRAVENOSO N.20</t>
  </si>
  <si>
    <t>90039493</t>
  </si>
  <si>
    <t>CATETER INTRAVENOSO 22 G X 1</t>
  </si>
  <si>
    <t>92087483</t>
  </si>
  <si>
    <t>PAPEL SABANA PARA CAMILLA</t>
  </si>
  <si>
    <t>000110</t>
  </si>
  <si>
    <t>BATA DESECHABLE PARA REVISION MEDICA</t>
  </si>
  <si>
    <t>42241701</t>
  </si>
  <si>
    <t>92154905</t>
  </si>
  <si>
    <t>TOBILLERA TALLA S</t>
  </si>
  <si>
    <t>016540</t>
  </si>
  <si>
    <t>92162327</t>
  </si>
  <si>
    <t>TOBILLERA TALLA M</t>
  </si>
  <si>
    <t>92160114</t>
  </si>
  <si>
    <t>TOBILLERA TALLA L</t>
  </si>
  <si>
    <t>000210</t>
  </si>
  <si>
    <t>41104102</t>
  </si>
  <si>
    <t>92242463</t>
  </si>
  <si>
    <t>LANCETAS PARA GLICEMIAS Y/O GLUCOMETRO</t>
  </si>
  <si>
    <t>42241703</t>
  </si>
  <si>
    <t>92162174</t>
  </si>
  <si>
    <t>RODILLERA USO MEDICO TALLA S</t>
  </si>
  <si>
    <t xml:space="preserve">	42241703</t>
  </si>
  <si>
    <t>92162473</t>
  </si>
  <si>
    <t>RODILLERA USO MEDICO TALLA M</t>
  </si>
  <si>
    <t>92166254</t>
  </si>
  <si>
    <t>RODILLERA USO MEDICO TALLA L</t>
  </si>
  <si>
    <t>080805</t>
  </si>
  <si>
    <t>92021726</t>
  </si>
  <si>
    <t>MANGUERA TRANSFUSION DE SUERO</t>
  </si>
  <si>
    <t>42182299</t>
  </si>
  <si>
    <t>92216970</t>
  </si>
  <si>
    <t>TERMOMETRO INFRARROJO DIGITAL</t>
  </si>
  <si>
    <t>200501</t>
  </si>
  <si>
    <t>42131719</t>
  </si>
  <si>
    <t>92240547</t>
  </si>
  <si>
    <t>GORRAS QUIRÚRGICAS</t>
  </si>
  <si>
    <t>190429</t>
  </si>
  <si>
    <t>42182103</t>
  </si>
  <si>
    <t>92016566</t>
  </si>
  <si>
    <t>ESTETOSCOPIO DE DIAFRAGMA FLOTANTE</t>
  </si>
  <si>
    <t>29903</t>
  </si>
  <si>
    <t>100401</t>
  </si>
  <si>
    <t>14111533</t>
  </si>
  <si>
    <t>92110157</t>
  </si>
  <si>
    <t>PRUEBAS PSICOLOGICAS PARA APLICACIÓN EN SISTEMAS PENALES</t>
  </si>
  <si>
    <t>50106</t>
  </si>
  <si>
    <t>000300</t>
  </si>
  <si>
    <t>001100</t>
  </si>
  <si>
    <t>Servicios Generales</t>
  </si>
  <si>
    <t>10203</t>
  </si>
  <si>
    <t>SERVICIOS DE MENSAJERÍA DE NOTIFICACIONES, RESOLUCIONES JUDICIALES Y COMUNICACIONES ADMINISTRATIVAS</t>
  </si>
  <si>
    <t>SERVICIOS DE LIMPIEZA Y ASEO INTEGRAL SERVICIOS DE LIMPIEZA</t>
  </si>
  <si>
    <t>10805</t>
  </si>
  <si>
    <t>SERVICIO MECANICO PARA EL MANTENIMIENTO PREVENTIVO Y CORRECTIVO DE FLOTILLA INSTITUCIONAL</t>
  </si>
  <si>
    <t>780-01</t>
  </si>
  <si>
    <t>SERVICIO DE BALANCEO DE LLANTAS</t>
  </si>
  <si>
    <t>SERVICIO DE ALINEAMIENTO Y TRAMADO</t>
  </si>
  <si>
    <t>SERVICIO DE REPARACIÓN DE LLANTAS</t>
  </si>
  <si>
    <t>unidad</t>
  </si>
  <si>
    <t>SERVICIO DE MANTENIMIENTO CORRECTIVO Y PREVENTIVO EN GENERAL, DE FLOTILLA DE VEHICULOS INSTITUCIONALES.</t>
  </si>
  <si>
    <t>SERVICIO DE SUMINISTRO DE REPUESTOS Y ACCESORIOS PARA VEHICULOS LLANTA</t>
  </si>
  <si>
    <t>15121501</t>
  </si>
  <si>
    <t>90034755</t>
  </si>
  <si>
    <t>Contrato de tarjetas para diesel</t>
  </si>
  <si>
    <t>Aceite Lubricante (LIQUIDO PARA FRENOS TIPO DOT 4)</t>
  </si>
  <si>
    <t>90027070</t>
  </si>
  <si>
    <t>Aceite Lubricante (AEROSOL MULTIUSOS EN ENVASE DE METAL DE 311)</t>
  </si>
  <si>
    <t xml:space="preserve">Aceite de motor: ACEITE LUBRICANTE MULTIGRADO SAE 15W40 PARA MOTOR DIESEL </t>
  </si>
  <si>
    <t>25172504</t>
  </si>
  <si>
    <t>92002837</t>
  </si>
  <si>
    <t>Bateria</t>
  </si>
  <si>
    <t>92041462</t>
  </si>
  <si>
    <t>Llantas 65, 265/65 R17</t>
  </si>
  <si>
    <t>92017626</t>
  </si>
  <si>
    <t>Llantas, 700 x 16</t>
  </si>
  <si>
    <t>92003052</t>
  </si>
  <si>
    <t>Llantas, 265/70 R16</t>
  </si>
  <si>
    <t>92060646</t>
  </si>
  <si>
    <t>Llantas 195R 15 C</t>
  </si>
  <si>
    <t>78181507</t>
  </si>
  <si>
    <t>92079524</t>
  </si>
  <si>
    <t>Repuestos y Accesorios</t>
  </si>
  <si>
    <t>ENGRASADORA MANUAL TIPO PISTOLA, MANGUERA FLEXIBLE LARGO 220 mm CON BOQUILLA, PRESIÓN MÁXIMA DE TRABAJO 551,58 bar (8000 psi), VALVULA DE PURGA, PALANCA DE CARRERA CORTA</t>
  </si>
  <si>
    <t>MAQUINA DESARMADORA DE LLANTAS DE 508 mm (20 Pulg), MORDAZA EXTERIOR DE 250 A 500 mm, MORDAZA INTERIOR DE 300 A 550 mm, ANCHO DE LA RUEDA DE 75 A 250 mm, DIÁMETRO DE LA LLANTA 1000 mm, DE 1830 X 950 X 760 mm, DE 206 kg</t>
  </si>
  <si>
    <t>46181516</t>
  </si>
  <si>
    <t>92046736</t>
  </si>
  <si>
    <t>Textiles y vestuario, (pantalones)</t>
  </si>
  <si>
    <t>46181527</t>
  </si>
  <si>
    <t>92099375</t>
  </si>
  <si>
    <t>Textiles y vestuario, (mangas)</t>
  </si>
  <si>
    <t xml:space="preserve">	CHALECO REFLECTIVO TIPO ARNES, EN COLOR VERDE REFLECTIVO, 100% NYLON FLEXIBLE,TALLA UNICA AJUSTABLE, CON PALABRAS EN CINTA REFLECTIVA COLOR NEGRO.</t>
  </si>
  <si>
    <t>Dirección de Policía Penitenciaria</t>
  </si>
  <si>
    <t>80131502</t>
  </si>
  <si>
    <t>92005826</t>
  </si>
  <si>
    <r>
      <t xml:space="preserve">Alquiler de Espacio para Repetidora de Radio comunicación (Alquiler de Espacio Físico  de Repetición Volcán Irazú). </t>
    </r>
    <r>
      <rPr>
        <b/>
        <sz val="9"/>
        <rFont val="Tahoma"/>
        <family val="2"/>
      </rPr>
      <t>Continuidad de Contrato.</t>
    </r>
  </si>
  <si>
    <t>und</t>
  </si>
  <si>
    <r>
      <t xml:space="preserve">Alquiler de Espacio para Repetidora de Radio comunicación (Alquiler de Espacio Físico  de Repetición Santa Elena). </t>
    </r>
    <r>
      <rPr>
        <b/>
        <sz val="9"/>
        <rFont val="Tahoma"/>
        <family val="2"/>
      </rPr>
      <t>Continuidad de Contrato.</t>
    </r>
  </si>
  <si>
    <r>
      <t xml:space="preserve">Alquiler de Espacio para Repetidora de Radio comunicación (Alquiler de Espacio Físico  de Repetición Cerro Bebedero). </t>
    </r>
    <r>
      <rPr>
        <b/>
        <sz val="9"/>
        <rFont val="Tahoma"/>
        <family val="2"/>
      </rPr>
      <t>Continuidad de Contrato.</t>
    </r>
  </si>
  <si>
    <r>
      <t xml:space="preserve">Alquiler de Espacio para Repetidora de Radio comunicación (Alquiler de Espacio Físico  de Repetición Cerro Guararí). </t>
    </r>
    <r>
      <rPr>
        <b/>
        <sz val="9"/>
        <rFont val="Tahoma"/>
        <family val="2"/>
      </rPr>
      <t>Continuidad de Contrato.</t>
    </r>
  </si>
  <si>
    <r>
      <t xml:space="preserve">Alquiler de Espacio para Repetidora de Radio comunicación (Alquiler de Espacio Físico  de Repetición Cerro Socola y Cerro Bella Vista). </t>
    </r>
    <r>
      <rPr>
        <b/>
        <sz val="9"/>
        <rFont val="Tahoma"/>
        <family val="2"/>
      </rPr>
      <t>Continuidad de Contrato.</t>
    </r>
  </si>
  <si>
    <r>
      <t xml:space="preserve">Alquiler de Espacio para Repetidora de Radio comunicación (Alquiler de Espacio Físico  de Repetición Cerro Ojo de Agua en Limón). </t>
    </r>
    <r>
      <rPr>
        <b/>
        <sz val="9"/>
        <rFont val="Tahoma"/>
        <family val="2"/>
      </rPr>
      <t>Continuidad de Contrato.</t>
    </r>
  </si>
  <si>
    <t>005</t>
  </si>
  <si>
    <t>73159992</t>
  </si>
  <si>
    <t>92038630</t>
  </si>
  <si>
    <r>
      <t xml:space="preserve">Pago de Frecuencia de Radio- Alquiler (Plataforma del ICE para Radio TRUNKING). </t>
    </r>
    <r>
      <rPr>
        <b/>
        <sz val="9"/>
        <rFont val="Tahoma"/>
        <family val="2"/>
      </rPr>
      <t>Continuidad de Contrato</t>
    </r>
    <r>
      <rPr>
        <sz val="9"/>
        <rFont val="Tahoma"/>
        <family val="2"/>
      </rPr>
      <t>.</t>
    </r>
  </si>
  <si>
    <t>120901</t>
  </si>
  <si>
    <t>7315994</t>
  </si>
  <si>
    <t>92077308</t>
  </si>
  <si>
    <t xml:space="preserve">Alquiler de servidor de red (continuada de contrato video vigilancia CAI Vilma Curling, Carlos Garvey, CAI Antonio Bastida de Paz) </t>
  </si>
  <si>
    <t>83112301</t>
  </si>
  <si>
    <t>92077444</t>
  </si>
  <si>
    <t>Enlace entre CAI Jorge Arturo Montero Castro y CAI Terrazas, para el centro de Monitoreo.</t>
  </si>
  <si>
    <t>70122009</t>
  </si>
  <si>
    <t>92076875</t>
  </si>
  <si>
    <t xml:space="preserve">SERVICIO DE HOSPITAL VETERINARIO PARA ANIMALES DIVERSOS (Servicios Veterinarios para Canes Unidad Canina). </t>
  </si>
  <si>
    <t>100603</t>
  </si>
  <si>
    <t>85111609</t>
  </si>
  <si>
    <t>92082777</t>
  </si>
  <si>
    <t xml:space="preserve">Servicio de dosimetria </t>
  </si>
  <si>
    <t>000510</t>
  </si>
  <si>
    <t>83111999</t>
  </si>
  <si>
    <t>92022776</t>
  </si>
  <si>
    <t>Reparación de Equipos de Radiocomunicación</t>
  </si>
  <si>
    <t>72151701</t>
  </si>
  <si>
    <t>92174837</t>
  </si>
  <si>
    <t>Mantenimiento Preventivo y Correctivo del Sistema de Control de Acceso (preventivo) (continuidad de contrato)</t>
  </si>
  <si>
    <t>Mantenimiento Preventivo y Correctivo del Sistema de Control de Acceso (correctivo) (continuidad de contrato)</t>
  </si>
  <si>
    <t>42121601</t>
  </si>
  <si>
    <t>92209503</t>
  </si>
  <si>
    <t>ANTIDIARREICO VETERINARIO, COMPOSICIÓN NEOMICINA 50 mg, CAOLIN 100 mg, PECTINA 25 mg,  BELLADONA 10 mg, SULFAGUANIDINA 200 mg,  ADMINISTRACIÓN ORAL,   PRESENTACIÓN: ENVASE DE 240 ML.</t>
  </si>
  <si>
    <t>000185</t>
  </si>
  <si>
    <t>51281702</t>
  </si>
  <si>
    <t>92096621</t>
  </si>
  <si>
    <r>
      <t xml:space="preserve">ANTIBIÓTICO  (250  mg  AMOXICILINA  Y  50  mg
ACIDO    CLAVULÓNICO),    USO    VETERINARIO, TABLETA     ORAL     PARA     PERROS     20     kg, PRESENTACIÓN: CAJA CON 10 TABLETAS DE 250 MG CADA UNA.
UNIDAD    DE    COTIZACIÓN:    CAJA    CON    10
TABLETAS DE 250 MG.  </t>
    </r>
    <r>
      <rPr>
        <b/>
        <sz val="9"/>
        <rFont val="Tahoma"/>
        <family val="2"/>
      </rPr>
      <t>Continudad de contrato</t>
    </r>
    <r>
      <rPr>
        <sz val="9"/>
        <rFont val="Tahoma"/>
        <family val="2"/>
      </rPr>
      <t xml:space="preserve"> </t>
    </r>
  </si>
  <si>
    <t>010020</t>
  </si>
  <si>
    <t>SOLUCIÓN  FISIOLÓGICA  (SUERO),  PARENTAL  DE CLORURO  DE  SODIO AL  0,9  %,  INDICADA  PARA REPONER       LÍQUIDOS       Y       ELECTROLITOS, PRESENTACIÓN: BOLSA PLÁSTICA DE 1000 ML</t>
  </si>
  <si>
    <t>000115</t>
  </si>
  <si>
    <t>51473999</t>
  </si>
  <si>
    <t>92096602</t>
  </si>
  <si>
    <r>
      <t xml:space="preserve">CHAMPU     PARA     ANIMALES,     ANTISÉPTICO, ANTIMICÓTICO       CON       EFECTO       CONTRA LEVADURAS       DE       PIEL       EN       PERROS, PRESENTACIÓN:  FRASCO  DE  237  ML,  CON  UNA VARIACIÓN ACEPTABLE DE +/- 10 ML.
Cada 100 ml debe contener: 3% Gluconato de Clorhexidina. </t>
    </r>
    <r>
      <rPr>
        <b/>
        <sz val="9"/>
        <rFont val="Tahoma"/>
        <family val="2"/>
      </rPr>
      <t>Continuidad de contrato</t>
    </r>
  </si>
  <si>
    <t>000265</t>
  </si>
  <si>
    <t>51272406</t>
  </si>
  <si>
    <t>92112317</t>
  </si>
  <si>
    <t>ISOFLURANO   100%,   LÍQUIDO   VOLÁTIL   PARA INHALACIÓN  AL  100%,  CONTENIDO  AGUA  1000 ppm, PARA ANESTESIA GENERAL. PRESENTACIÓN FRASCO 100 ML.</t>
  </si>
  <si>
    <t>51453501</t>
  </si>
  <si>
    <t>92097368</t>
  </si>
  <si>
    <t>TIABENDAZOL    40    MG.    ANTIBIÓTICO    PARA ANIMALES TRATAMIENTO PARA OTITIS EXTERNA DE PERROS. PRESENTACIÓN: FRASCO (ENVASES) DE 20 g CON UNA VARIACIÓN ACEPTABLE DE +/- 1 G.</t>
  </si>
  <si>
    <t>145</t>
  </si>
  <si>
    <t>51204299</t>
  </si>
  <si>
    <t>92096627</t>
  </si>
  <si>
    <r>
      <t xml:space="preserve">VACUNA USO VETERINARIO (VACUNA MULTIPLE CONTRA EL MOQUILLO, HEPATITIS INFECCIOSA CANINACAUSA POR ADENOVIRUS TIPO 1, ENFERMEDAD RESPIRATORIA POR ADENOVIRUS TIPO 2, INFLUENZA, PARVOVIRUS, CORONAVIRUS Y LEPTOSPIROSIS CANINA), PRESENTACIÓN FRASCOS DE UNA DOSIS DE 1 mL.  </t>
    </r>
    <r>
      <rPr>
        <b/>
        <sz val="9"/>
        <rFont val="Tahoma"/>
        <family val="2"/>
      </rPr>
      <t>Continuidad de Contrato</t>
    </r>
  </si>
  <si>
    <t>51201617</t>
  </si>
  <si>
    <t>92096622</t>
  </si>
  <si>
    <t xml:space="preserve">VACUNA       ANTIRRABICA       CANINA,       USO VETERINARIO,  1  DOSIS,  FRASCO  1  ML,  VACUNA CONCENTRADA      Y      LISTA      PARA      USO. PRESENTACIÓN:  FRASCO DE  1 ML,  EMPACAR EN CAJAS.
ESTA VACUNA DEBE LLEVAR CADENA EN FRÍO Y DEBE     CONSERVARSE     EN     REFRIGERACIÓN PERMANENTE   ENTRE   2º   Y   7º   C   HASTA   EL MOMENTO DE LA ENTREGA, SE DEBE EVITAR LA CONGELACIÓN. Continuidad de Contrato </t>
  </si>
  <si>
    <t>000014</t>
  </si>
  <si>
    <t>51452401</t>
  </si>
  <si>
    <t>92097374</t>
  </si>
  <si>
    <t xml:space="preserve">MEBENDAZOL 803,31 mg, DESPARASITANTE INTERNO CONTRA HELMINTOS PARA PERROS DE 40 kg, PRESENTACIÓN: CAJA  DE  12 BLÍSTERS, CADA BLÍSTER CON 2 TABLETAS.
</t>
  </si>
  <si>
    <t>51452802</t>
  </si>
  <si>
    <t>92097377</t>
  </si>
  <si>
    <t>DORAMECTINA     10     mg,     DESPARASITANTE INTERNO, USO VETERINARIO, INYECTABLE PARA CONTROLAR PARASITOS EN CANINOS, OVINOS Y BOVINOS,     ,     CON     UN     CONTENIDO     DE DORAMECTINA    DE    10    MG.     PRESENTACIÓN FRASCO DE VIDRIO 50 ML.</t>
  </si>
  <si>
    <t>025</t>
  </si>
  <si>
    <t>000604</t>
  </si>
  <si>
    <t>51472901</t>
  </si>
  <si>
    <t>92095826</t>
  </si>
  <si>
    <t>SOLUCIÓN   DESINFECTANTE    DE   YODO,   USO VETERINARIO EXTERNO PARA DESINFECCIÓN DE HUEVOS Y OTROS USOS VETERINARIOS, ENVASE PLÁSTICO  DE  POLIETILENO DE  ALTA DENSIDAD, PRESENTACIÓN 1 L
Cada 1000 ml debe contener:
-Yodo sublimado 100% 30g
-Yoduro de potasio 100% 10g
-Ácido fosfórico 85%* 100g
-Vehículo c.s.p 1000 ml.</t>
  </si>
  <si>
    <t>47131803</t>
  </si>
  <si>
    <t>92093133</t>
  </si>
  <si>
    <t>CARBOLINA      DESINFECTANTE,      CON      UNA
COMPOSICIÓN   DE   14%   DE   FENOL,   4%   DE CREOSOTA,  10%  DE  ACIDOS  GRASOS,  ALCOHOL Y AGUA, PRESNETACIÓN: ENVASE PLÁSTICO DE 1 L.</t>
  </si>
  <si>
    <t>000170</t>
  </si>
  <si>
    <t>10191511</t>
  </si>
  <si>
    <t>92097434</t>
  </si>
  <si>
    <t>FIPRONIL AL 10%, DESPARASITANTE USO INTERNO  Y  EXTERNO,  USO  VETERINARIO,  PARA PERROS  DE  20  -  40  kg,  PRESENTACION  PIPETA 2,68 mL -CON UNA VARIACION ACEPTABLE DE +/- 1 ml.</t>
  </si>
  <si>
    <t>51101670</t>
  </si>
  <si>
    <t>92097439</t>
  </si>
  <si>
    <t>MOXIDECTIN  AL  2,5%,  DESPARASITANTE  USO INTERNO Y EXTERNO, EN PIPETAS DE 4ML, USO VETERINARIO, PARA PERROS CON PESO MAYOR A 30  KG,  DEBE  INCLUIR  IMIDACLOPRID  AL  10%. PRESENTACIÓN: CAJA DE CUATRO PIPETAS DE 4 ML CADA UNA. Continuidad de contrato.</t>
  </si>
  <si>
    <t>000007</t>
  </si>
  <si>
    <t>51474099</t>
  </si>
  <si>
    <t>92215951</t>
  </si>
  <si>
    <t>ANTISÉPTICO DE ADMINISTRACIÓN TÓPICA, USO VETERINARIO         OTOLÓGICO,         LIMPIADOR SOLUCIÓN PARA LIMPIEZA DE OÍDOS DE PERROS, COMPOSICIÓN       POR       CADA       100       ml: DIMETILSULFÓXIDO    (DMSO)    5    ml,    ÁCIDO SALICÍLICO 2 g, ÁCIDO BÓRICO 2,5 g, BÓRAX 0,4 g,  PRESENTACIÓN  EN  FRASCO  DE  100  ML  CON VÁLVULA DOSIFICADORA.</t>
  </si>
  <si>
    <t>101150</t>
  </si>
  <si>
    <t>51282916</t>
  </si>
  <si>
    <t>92193892</t>
  </si>
  <si>
    <t>ENROFLOXACINA 100 MG, EXCIPIENTE C.B.P 1 ml, ANTIBACERIALES            DE            QUINOLONA. PRESENTACIÓN: FRASCO DE VIDRIO DE 100 ML. USO VETERINARIO.
ANTIBIÓTICO  INYECTABLE  DE  LARGA  ACCIÓN. FÓRMULA       CADA       1       ml       CONTIENE: ENROFLOXACINA 100 mg, EXCIPIENTE C.B.P 1 ml,
ANTIBACERIALES DE QUINOLONA.</t>
  </si>
  <si>
    <t>92097437</t>
  </si>
  <si>
    <t>FIPRONIL 402 mg, USO VETERINARIO, DESPARASITANTE USO   INTERNO Y EXTERNO, PIPETA 2 mL- DESPARASITANTE  USO  INTERNO Y EXTERNO, PARA PERROS DE 40 A 60 kg,  PRESENTACION FIPRONIL DE  402 mg PARA PERROS DE 40 A 60 kg</t>
  </si>
  <si>
    <t>280</t>
  </si>
  <si>
    <t>000920</t>
  </si>
  <si>
    <t>50501803</t>
  </si>
  <si>
    <t>92096418</t>
  </si>
  <si>
    <r>
      <t>VITAMINAS PARA ANIMALES (SUPLEMENTO A BASE DE VITAMINAS MINERALES Y ÁCIDOS GRASO ESENCIALES CON OMEGA 3 Y 6), PARESENTACIÓN EN FRASCOS DE 60 PASTILLAS.</t>
    </r>
    <r>
      <rPr>
        <b/>
        <sz val="9"/>
        <rFont val="Tahoma"/>
        <family val="2"/>
      </rPr>
      <t>Continuidad de Contrato</t>
    </r>
  </si>
  <si>
    <t>50501804</t>
  </si>
  <si>
    <t>92097166</t>
  </si>
  <si>
    <t>SUPLEMENTO NUTRICIONAL PARA ANIMALES, VITAMINAS           PARA ARTICULACIONES (CONDROPROTECTOR,          CONDROFORMADOR, ANTIARTROSICO,  ANTIARTRITICO, PRESENTACIÓN:   FRASCOS   DE   60   TABLETAS.</t>
  </si>
  <si>
    <t>92097458</t>
  </si>
  <si>
    <r>
      <t xml:space="preserve">DESINFECTANTE CONCENTRADO USO VETERINARIO (DESINFECTANTE DE AMPLIO ESPECTRO, PARA EL CONTROL DE TODO TIPO DE BACTERIAS, HONGOS, LEVADURAS Y MOHOS DE LAS PERRERAS, FINCAS, CRIADEROS Y ESTABLOS), PRESENTACIÓN EN SOBRES DE 50 g CON UNA VARIACION ACEPTABLE DE +/- 1 g,. MEZCLA BALANCEADA, ESTABILIZADA CON COMPONENTES PEROXIGENICOS, SURFACTANTES, ACIDOS ORGANICOS Y AMORTIGUADOR INORGANICO. </t>
    </r>
    <r>
      <rPr>
        <b/>
        <sz val="9"/>
        <rFont val="Tahoma"/>
        <family val="2"/>
      </rPr>
      <t>Continuidad de Contrato</t>
    </r>
  </si>
  <si>
    <t>51171630</t>
  </si>
  <si>
    <t>92206699</t>
  </si>
  <si>
    <t>ACEITE MINERAL, LUBRICANTE PARA USO LOCAL, TÓPICO  Y  DIGESTIVO,  USO  VETERINARIO  EN PRESENTACIÓN ENVASE DE 3,785 l</t>
  </si>
  <si>
    <t>92077532</t>
  </si>
  <si>
    <r>
      <t xml:space="preserve">NEOMICINA SULFATO 150 mg, CLOSTEBOL ACETATO 150 mg, VEHICULO C.S.P 30 g, PARA ENFERMEDADES DE LA PIEL Y MUCOSAS, USO TOPICO, EN PRESENTACION EN FRASCO AEROSOL DE 30 g. </t>
    </r>
    <r>
      <rPr>
        <b/>
        <sz val="9"/>
        <rFont val="Tahoma"/>
        <family val="2"/>
      </rPr>
      <t>Continuidad de Contrato</t>
    </r>
  </si>
  <si>
    <t>51362004</t>
  </si>
  <si>
    <t>92097440</t>
  </si>
  <si>
    <t>ZOLAZEPAM  BASE  125  MG,  ANESTÉSICO,  USO VETERINARIO, SOLUCIÓN INYECTABLE PARA SER USADO        DURANTE TRATAMIENTOS Y PROCEDIMIENTOS        VETERINARIOS,         CON INGREDIENTE ACTIVO ZOLAZEPAM BASE 125 MG. PRESENTACIÓN: FRASCO DE 5 ML.</t>
  </si>
  <si>
    <t>92096419</t>
  </si>
  <si>
    <t>SUPLEMENTO           VITAMÍNICO           ANIMAL,
PREPARACIÓN      EN      FORMA      INYECTABLE, PRESENTACIÓN  FRASCOS  DE  100  ml  CON  UNA VARIACIÓN ACEPTABLE DE +/- 1 ml
-Que    contenga    al    menos    10    minerales,    9 aminoácidos, 4 vitaminas y una fuente de energía directa mediante el ATP.</t>
  </si>
  <si>
    <t>10191509</t>
  </si>
  <si>
    <t>92097443</t>
  </si>
  <si>
    <r>
      <t xml:space="preserve">DESPARASITANTE USO INTERNO Y EXTERNO (TIPO COLLAR ANTIPULGAS Y ANTI GARRAPATAS. PRESENTACIÓN COLLARES DE  70 cm
UN COLLAR DE 70 cm (45 g) CONTIENE COMO SUSTANCIAS ACTIVAS 4,5 g DE IMIDACLOPRID Y 2,03 g de FLUMETRINA. </t>
    </r>
    <r>
      <rPr>
        <b/>
        <sz val="9"/>
        <rFont val="Tahoma"/>
        <family val="2"/>
      </rPr>
      <t>Continuidad de Contrato</t>
    </r>
  </si>
  <si>
    <t>92165287</t>
  </si>
  <si>
    <t>DESPARASITANTE   USO   EXTERNO,   VIA   ORAL, PREVENTIVO       GARRAPATAS       Y       PULGAS COMPOSICIÓN    136    mg    DE    AFOXOLANDER, DESPARASITANTE  PARA  PERROS  25,1  A  50  kg, TABLETAS    MASTICABLES,    PRESENTACIÓN:    1 TABLETA</t>
  </si>
  <si>
    <t>92225489</t>
  </si>
  <si>
    <t>DESPARASITANTE       EXTERNO       PARA       EL TRATAMIENTO       DE       INFESTACIÓN       POR GARRAPATAS    Y    PULGAS    EN    LOS    PERROS, PROPORCIONANDO        12        SEMANAS        DE PROTECCIÓN,  EN  COMPRIMIDO  MASTICABLE  DE 1000  mg,  PARA  PERROS  DE  20  -  40  kg,  CADA COMPRIMIDO     CONTIENE     LOS     SIGUIENTES EXCIPIENTES: FLURALANER SABOR A HÍGADO DE CERDO,     SACAROSA,     ALMIDÓN     DE     MAÍZ, LAURILSULFATO      DE      SODIO,      EMBONATO DISÓDICO,    MONOHIDRATO    ESTEARATO    DE MAGNESIO,  ASPARTAMO,  GLICEROL,   ACEITE  DE SOJA, MACROGOL 3350.</t>
  </si>
  <si>
    <t>000240</t>
  </si>
  <si>
    <t>92088908</t>
  </si>
  <si>
    <t>GLUCONATO     DE     CLORHEXIDINA     AL     4%, BACTERICIDA    DE    AMPLIO    ESPECTRO,    USO TOPICO,    PRESENTACIÓN    3,785    L    (1    Gal). PRESENTACIÓN: 3,785 L (GALÓN).
Bactericida  de  contacto.  Con  acción  antiséptica  y persistente efecto antimicrobiano contra un amplio espectro de microorganismos, incluyendo bacterias Gram  –  positivas  y  Gram  –  negativas.  Puede  ser usado   como   limpiador   de   manos   de   personal médico,   odontológico   y   microbiológico.   Como antiséptico  quirúrgico  para  preparar  la  piel  del paciente preoperatorio. Como limpiador de heridas cutáneas y limpiador de piel en general.</t>
  </si>
  <si>
    <t>000075</t>
  </si>
  <si>
    <t>92097448</t>
  </si>
  <si>
    <r>
      <t>DICLORVOS 50 g, INSECTICIDA ORGANOFOSFORADO, USO VETERINARIO, PARASITOL TORSALICIDA Y CONTROL DE PLAGAS RASTRERAS, PRESENTACION FRASCO 1000 mL (1 L). PARASITOL TORSALICIDA Y CONTROL DE PLAGAS RASTRERAS.</t>
    </r>
    <r>
      <rPr>
        <b/>
        <sz val="9"/>
        <rFont val="Tahoma"/>
        <family val="2"/>
      </rPr>
      <t xml:space="preserve"> Continuidad de Contrato</t>
    </r>
  </si>
  <si>
    <t>005700</t>
  </si>
  <si>
    <t>50501801</t>
  </si>
  <si>
    <t>92096420</t>
  </si>
  <si>
    <r>
      <t xml:space="preserve">SUPLEMENTO VITAMICO INYECTABLE,  ESTIMULANTE METABOLICO A BASE DE FOSFORO ORGANICO, PRESENTACION EN FRASCOS DE VIDRIO CON 100 ml, CON UNA VARIACION ACEPTABLE DE +/- 1 ml. CATOSAL ESTIMULANTE METABÓLICO A BASE DE FÓSFORO ORGÁNICO. (INYECTABLE) </t>
    </r>
    <r>
      <rPr>
        <b/>
        <sz val="9"/>
        <rFont val="Tahoma"/>
        <family val="2"/>
      </rPr>
      <t>Continuidad de Contrato</t>
    </r>
  </si>
  <si>
    <t xml:space="preserve">und </t>
  </si>
  <si>
    <t>51101693</t>
  </si>
  <si>
    <t>92096665</t>
  </si>
  <si>
    <r>
      <t xml:space="preserve">ANTI COCCIDIAL VIA ORAL, SUSPENSION ORAL EN FRASCOS DE 250 ml AL 5% CONTRA LA COCCIDIOS Y GIARDIA, CON UNA VARIACION ACEPTABLE DE CONTENIDO DE +/- 1 ml.  BAYCOX SUSPENSIÓN ORAL EN FRASCOS 250 ml al 5%, CONTRA LA COCCIDIOS Y GIARDIA </t>
    </r>
    <r>
      <rPr>
        <b/>
        <sz val="9"/>
        <rFont val="Tahoma"/>
        <family val="2"/>
      </rPr>
      <t>Continuidad de Contrato</t>
    </r>
  </si>
  <si>
    <t>92097393</t>
  </si>
  <si>
    <t>AFOXOLANER 68 MG, DESPARASITANTE EXTERNO, VIA ORAL, PULGUICIDA, GARRAPATICIDA  PARA  PERROS  DE  11  KG  (+/- 1KG)- 27,2 KG. CON INGREDIENTE ACTIVO AFOXOLANER DE 68 MG. PRESENTACIÓN:  CAJACON UNA TABLETA.</t>
  </si>
  <si>
    <t xml:space="preserve">92097386 </t>
  </si>
  <si>
    <r>
      <t xml:space="preserve">AMITRAZ AL 12,5%, DESPARASITANTE EXTERNO (INSECTICIDA), USO VETERINARIO, GARRAPATICIDA, SARNICIDA Y PIOJICIDA PARA CERDOS, BOVINOS, OVINOS Y CAPRINOS, PRESENTACION FRASCO 100 mL. </t>
    </r>
    <r>
      <rPr>
        <b/>
        <sz val="9"/>
        <rFont val="Tahoma"/>
        <family val="2"/>
      </rPr>
      <t>Continuidad de Contrato</t>
    </r>
  </si>
  <si>
    <t>51452603</t>
  </si>
  <si>
    <t>92206323</t>
  </si>
  <si>
    <t>DESPARASITANTE  USO INTERNO, VIA ORAL, ELIMINACIÓN      NEMÁTODOS CÉSTODOS Y PROTOZOARIOS COMPOSICIÓN      525 mg FEBANTEL 504 mg EMBONATO DE PIRANTEL 175 mg    PRAZIQUANTEL, DESPARASITANTE PARA PERROS DE HASTA     35 kg, TABLETAS, MASTICABLES,  PRESENTACIÓN:  CAJA  CON  UNA TABLETA</t>
  </si>
  <si>
    <t>92205146</t>
  </si>
  <si>
    <t xml:space="preserve">FEBANTEL  450  mg,  DESPARASITANTE  INTERNO, ENDOPARASITICIDA   PARA   PERROS  DE   30  kg, PRESENTACIÓN: CAJAS EXPENDEDORA 2, TABLETAS.   CADA   TABLETA   TAMBIÉN    DEBERÁ CONTENER:
-Pirantel 432 mg
-Praziquantel 150 mg
-Ivermectina 0.18 mg
</t>
  </si>
  <si>
    <t>51284006</t>
  </si>
  <si>
    <t>92096672</t>
  </si>
  <si>
    <r>
      <t xml:space="preserve">DOXICICLINA DE 150 mg, ANTIBIOTICO ORAL, DE USO VETERINARIO PRESENTACIÓN BLISTER DE 10 PASTILLAS, COMPOSICIÓN 150 mg DOXICICLINA. SIMILAR A DOXICILINA. </t>
    </r>
    <r>
      <rPr>
        <b/>
        <sz val="9"/>
        <rFont val="Tahoma"/>
        <family val="2"/>
      </rPr>
      <t>Continuidad de Contrato</t>
    </r>
  </si>
  <si>
    <t>100420</t>
  </si>
  <si>
    <t>51332833</t>
  </si>
  <si>
    <t>92093808</t>
  </si>
  <si>
    <r>
      <t xml:space="preserve">TRANQUILIZANTES PARA ANIMALES, PRINCIPIO ACTIVO ACEPROMACINA MALEATO CONCENTRACIÓN AL 10% PARA USO EN DIFERENTES ESPECIES, EN VÍA I.V Ó I.M PARA FACILITAR SU MANIPULACIÓN, FRASCO DE 50 Ml. </t>
    </r>
    <r>
      <rPr>
        <b/>
        <sz val="9"/>
        <rFont val="Tahoma"/>
        <family val="2"/>
      </rPr>
      <t>Continuidad de Contrato</t>
    </r>
  </si>
  <si>
    <t>003000</t>
  </si>
  <si>
    <t>42142609</t>
  </si>
  <si>
    <t>90013921</t>
  </si>
  <si>
    <t>JERINGA DESCARTABLE DE 10 CC. Debe traer su
respectiva  aguja  de  21G  X  3.81cm  (1   1/2in), estéril. Presentación: caja de 100 unidades.
Entiéndase  como  unidad  de  cotización:  caja  de 100 jeringas, cada jeringa de 10 cc.</t>
  </si>
  <si>
    <t>90037071</t>
  </si>
  <si>
    <t>JERINGA DESCARTABLE DE 20 CC. Debe traer su
respectiva  aguja  de  21G  X  3.81cm  (1   1/2in), estéril. Presentación: caja de 100 unidades.
Entiéndase como unidad de cotización: caja de 100 jeringas, cada jeringa de 20 cc.</t>
  </si>
  <si>
    <t>90007635</t>
  </si>
  <si>
    <r>
      <t>JERINGA INTRAMUSCULAR DE USO VETERINARIO (JERINGA DE 5 cc CON AGUJA 21G 3,81 cm (1 ½ Pulg), PRESENTACIÓN EN CAJAS CON 100 UNIDADES. SIMILAR O SUPERIOR A NIPRO 5 cc  DESCARTABLE.</t>
    </r>
    <r>
      <rPr>
        <b/>
        <sz val="9"/>
        <rFont val="Tahoma"/>
        <family val="2"/>
      </rPr>
      <t xml:space="preserve"> Continuidad de Contrato</t>
    </r>
  </si>
  <si>
    <t>92115375</t>
  </si>
  <si>
    <r>
      <t xml:space="preserve">JERINGAS DESCARTABLES DE TUBERCULINA CON AGUJAS 1 CC, AGUJA 26G x 1,59 cm (5/8 Pulg), LIBRES DE LATEX, ESTÉRILES, NO TÓXICAS, NO PIROGÉNICAS. CAJA DE 100 UNIDADES. </t>
    </r>
    <r>
      <rPr>
        <b/>
        <sz val="9"/>
        <rFont val="Tahoma"/>
        <family val="2"/>
      </rPr>
      <t>Continuidad de Contrato</t>
    </r>
  </si>
  <si>
    <t>10121801</t>
  </si>
  <si>
    <t>92225201</t>
  </si>
  <si>
    <t>Alimento seco balanceado de matenimiento para perros adultos</t>
  </si>
  <si>
    <t>kilogramo</t>
  </si>
  <si>
    <t>92225198</t>
  </si>
  <si>
    <t xml:space="preserve">Alimento seco balanceado de alta digestibilidad para perro adultos de trabajo o activos </t>
  </si>
  <si>
    <t>92225197</t>
  </si>
  <si>
    <t xml:space="preserve">Alimento seco balanceado para perros adultos con estómagos sensinbles o trastornos digestivos </t>
  </si>
  <si>
    <t>305</t>
  </si>
  <si>
    <t>45101711</t>
  </si>
  <si>
    <t>92133434</t>
  </si>
  <si>
    <t>Cinta térmica a color para impresora de tarjetas de identificación marca NISCA, numero de parte NGYMCKK, tipo YMCKK, para 410 impresiones (Cinta para impresora NISCA COD 7441146310852)</t>
  </si>
  <si>
    <t>44103124</t>
  </si>
  <si>
    <t>92133443</t>
  </si>
  <si>
    <t>Cinta térmica de retransferencia, transparente, para impresora de tarjetas de identificación marca Nisca, numero de parte Secure ID Hologram InTM film (ZB14B1A1-320), para 410 imágenes. (Cinta para impresora NISCA COD 7441146311750 FILM)</t>
  </si>
  <si>
    <t>92174359</t>
  </si>
  <si>
    <t>Rollo de cinta laminado transparente para impresora de credenciales Nisca, Número de Parte NiscaClear250. (Cinta para impresora NISCA COD 7710006C201 LAMINADO)</t>
  </si>
  <si>
    <t>000400</t>
  </si>
  <si>
    <t>TARJETAS COLOR BLANCO PARA CARNET MATERIAL PVC</t>
  </si>
  <si>
    <t>92112746</t>
  </si>
  <si>
    <r>
      <t xml:space="preserve">Pantalón para Vigilancia (Para Hombre) (Contrato Según Demanda). </t>
    </r>
    <r>
      <rPr>
        <b/>
        <sz val="9"/>
        <rFont val="Tahoma"/>
        <family val="2"/>
      </rPr>
      <t xml:space="preserve">Continuidad de contrato </t>
    </r>
  </si>
  <si>
    <r>
      <t xml:space="preserve">Pantalón para Vigilancia (Para Mujer) (Contrato Según Demanda). </t>
    </r>
    <r>
      <rPr>
        <b/>
        <sz val="9"/>
        <rFont val="Tahoma"/>
        <family val="2"/>
      </rPr>
      <t xml:space="preserve">Continuidad de contrato </t>
    </r>
  </si>
  <si>
    <t>53101602</t>
  </si>
  <si>
    <t>92112747</t>
  </si>
  <si>
    <r>
      <t xml:space="preserve">Camisa manga corta (Para Hombre) (Contrato Según Demanda). </t>
    </r>
    <r>
      <rPr>
        <b/>
        <sz val="9"/>
        <rFont val="Tahoma"/>
        <family val="2"/>
      </rPr>
      <t>Continuidad de contrato</t>
    </r>
  </si>
  <si>
    <t>53101604</t>
  </si>
  <si>
    <t>92112749</t>
  </si>
  <si>
    <r>
      <t xml:space="preserve">Camisa manga corta (Para Mujer) (Contrato Según Demanda). </t>
    </r>
    <r>
      <rPr>
        <b/>
        <sz val="9"/>
        <rFont val="Tahoma"/>
        <family val="2"/>
      </rPr>
      <t>Continuidad de contrato</t>
    </r>
  </si>
  <si>
    <t>000140</t>
  </si>
  <si>
    <t>53103096</t>
  </si>
  <si>
    <t>92034675</t>
  </si>
  <si>
    <r>
      <t xml:space="preserve">Camiseta (Camiseta Unisex para Hombre y Mujer) (Contrato Según Demanda) </t>
    </r>
    <r>
      <rPr>
        <b/>
        <sz val="9"/>
        <rFont val="Tahoma"/>
        <family val="2"/>
      </rPr>
      <t>Continuidad de contrato</t>
    </r>
  </si>
  <si>
    <t>000141</t>
  </si>
  <si>
    <t>92053409</t>
  </si>
  <si>
    <t>CAMISETAS TIPO POLO EN ALGODON , CON TRES BOTONES, CON LOGOS INSTITUCIONALES Y LEYENDAS</t>
  </si>
  <si>
    <r>
      <t xml:space="preserve">Pantalón para Vigilancia (Para Mujer) (embarazada) (Contrato Según Demanda). </t>
    </r>
    <r>
      <rPr>
        <b/>
        <sz val="9"/>
        <rFont val="Tahoma"/>
        <family val="2"/>
      </rPr>
      <t xml:space="preserve">Continuidad de contrato </t>
    </r>
  </si>
  <si>
    <r>
      <t xml:space="preserve">Camisa manga corta (Para Mujer) (embarazada) (Contrato Según Demanda). </t>
    </r>
    <r>
      <rPr>
        <b/>
        <sz val="9"/>
        <rFont val="Tahoma"/>
        <family val="2"/>
      </rPr>
      <t>Continuidad de contrato</t>
    </r>
  </si>
  <si>
    <t>000800</t>
  </si>
  <si>
    <t>92112864</t>
  </si>
  <si>
    <r>
      <t xml:space="preserve">Bota Caña Alta Tipo Policial (Para Hombre) (Contrato Según Demanda) </t>
    </r>
    <r>
      <rPr>
        <b/>
        <sz val="9"/>
        <rFont val="Tahoma"/>
        <family val="2"/>
      </rPr>
      <t>Continuidad de contrato</t>
    </r>
  </si>
  <si>
    <t>92112865</t>
  </si>
  <si>
    <r>
      <t xml:space="preserve">Bota Caña Alta Tipo Policial (Para Mujer) (Contrato Según Demanda) </t>
    </r>
    <r>
      <rPr>
        <b/>
        <sz val="9"/>
        <rFont val="Tahoma"/>
        <family val="2"/>
      </rPr>
      <t>Continuidad de contrato</t>
    </r>
  </si>
  <si>
    <t>115</t>
  </si>
  <si>
    <t>53101802</t>
  </si>
  <si>
    <t>92083118</t>
  </si>
  <si>
    <t xml:space="preserve">Capas tipo gabardina </t>
  </si>
  <si>
    <t>53102503</t>
  </si>
  <si>
    <t>92082699</t>
  </si>
  <si>
    <t>Sombrero de Ala</t>
  </si>
  <si>
    <t>92023482</t>
  </si>
  <si>
    <t>Botas de Hule</t>
  </si>
  <si>
    <t>46101601</t>
  </si>
  <si>
    <t>92155273</t>
  </si>
  <si>
    <t>PROYECTIL DE GAS CS CALIBRE 37 mm, PESO DEL CARTUCHO NO SUPERIOR A 200 g, ALTURA DEL CARTUCHO 12.2 cm +- 0,1 cm, PARA SER DISPARADO CON ESCOPETA LANZA GASES</t>
  </si>
  <si>
    <t>24111503</t>
  </si>
  <si>
    <t>92080072</t>
  </si>
  <si>
    <t>BOLSA PLÁSTICA TRASPARENTE ALTA SEGURIDAD PARA EVIDENCIA 23 cm X 31 cm, TRAMAS ESPECIALES PARA ESCRITURA CON BOLÍGRAFO. PERSONALIZADA.</t>
  </si>
  <si>
    <t>472</t>
  </si>
  <si>
    <t>600551</t>
  </si>
  <si>
    <t>55121807</t>
  </si>
  <si>
    <t>92065802</t>
  </si>
  <si>
    <t>PORTA CARNET EN PU DE 10 X 7 cm CON VENTANA DE 9 X 5,5 cm CON PERFORACION REFORZADA PARA EL GANCHO METALICO CON LOGO DE LA INSTUCION GRABADO</t>
  </si>
  <si>
    <t>010</t>
  </si>
  <si>
    <t>000200</t>
  </si>
  <si>
    <t>43191510</t>
  </si>
  <si>
    <t xml:space="preserve">92053073 </t>
  </si>
  <si>
    <r>
      <t xml:space="preserve">RADIO DE COMUNICACION TRONCALIZADO DIGITAL, CONTROL DE CANAL 9600 BPS, FRECUENCIAS DE TRANSMISION 806 A 824 MHz, DE RECEPCION 851 a 869 MHz, POTENCIA DE SALIDA 3 W MINIMO, CON BATERIA RECARGABLE TIPO Li-ion, PARA USO PORTATIL. </t>
    </r>
    <r>
      <rPr>
        <b/>
        <sz val="9"/>
        <rFont val="Tahoma"/>
        <family val="2"/>
      </rPr>
      <t>Continuidad de Contrato</t>
    </r>
  </si>
  <si>
    <t xml:space="preserve">43191510  </t>
  </si>
  <si>
    <t xml:space="preserve">92053072 </t>
  </si>
  <si>
    <r>
      <t xml:space="preserve">RADIO DE COMUNICACION TRONCALIZADO DIGITAL MODULACION APCO 25, CONTROL DE CANAL 9600 BPS, FRECUENCIAS DE TRANSMISION 806 A 824 MHz, DE RECEPCION 851 a 869 MHz, POTENCIA DE SALIDA 35 W MINIMO, VOLTAJE 13,8 V DC ± 10%, PARA USAR EN SITIO FIJO (ESCRITORIO). </t>
    </r>
    <r>
      <rPr>
        <b/>
        <sz val="9"/>
        <rFont val="Tahoma"/>
        <family val="2"/>
      </rPr>
      <t>Continuidad de Contrato</t>
    </r>
  </si>
  <si>
    <t>46101503</t>
  </si>
  <si>
    <t>92233199</t>
  </si>
  <si>
    <t>ARMA LARGA SEMIAUTOMATICA, CALIBRE 5,56X45MM NATO, MECANISMO DE DISPARO SEMI AUTOMATICO ACCIONADO POR GAS, CON SEGURO MANUAL EXTERNO. CON RIELES TIPO PICATINNY. CON EMPUÑADURA VERTICAL DELANTERA (GRIP). CON MIRAS TIPO TRITIUM, TRASERA Y DELANTERA. CON ACCESORIOS</t>
  </si>
  <si>
    <t>000480</t>
  </si>
  <si>
    <t>56101520</t>
  </si>
  <si>
    <t>92077838</t>
  </si>
  <si>
    <r>
      <t xml:space="preserve">CASILLERO (LOCKER), DOS COMPARTIMENTOS, DEBERA TENER LLAVIN CADA UNO DE LOS COMPARTIMENTOS, FABRICADO EN LAMINA ZINCORE CON TRATAMIENTO ANTICORROSIVO. </t>
    </r>
    <r>
      <rPr>
        <b/>
        <sz val="9"/>
        <rFont val="Tahoma"/>
        <family val="2"/>
      </rPr>
      <t>Continuidad de Contrato</t>
    </r>
  </si>
  <si>
    <t>010001</t>
  </si>
  <si>
    <t>46181502</t>
  </si>
  <si>
    <t>92022875</t>
  </si>
  <si>
    <t>Chaleco Antibalas (Para Hombre, Contrato Según Demanda). Continuidad de contrato</t>
  </si>
  <si>
    <t>01150</t>
  </si>
  <si>
    <t>000102</t>
  </si>
  <si>
    <t>39111709</t>
  </si>
  <si>
    <t>92102759</t>
  </si>
  <si>
    <t>LAMPARA DE EMERGENCIA, TIPO LED, DE AL MENOS DOS FAROLES, CON LENTES ACRÍLICOS, ALIMENTACION 120V 60 Hz, BATERIA RECARGABLE LIBRE DE MANTENIMIENTO, DURACION DE ILUMINACION DE AL MENOS 600 min.</t>
  </si>
  <si>
    <t>Departamento de Tecnología de Información</t>
  </si>
  <si>
    <t>Alquiler de equipo informático de impresoras (Programa 789-00)</t>
  </si>
  <si>
    <t>Alquiler de equipo informático de impresoras (Programa 789-01)</t>
  </si>
  <si>
    <t>Alquiler de equipo informático de impresoras (Programa 789-02)</t>
  </si>
  <si>
    <t>Alquiler de equipo informático de impresoras (Programa 789-03)</t>
  </si>
  <si>
    <t>Alquiler de equipo informático de impresoras (Programa 789-04)</t>
  </si>
  <si>
    <t>789-05</t>
  </si>
  <si>
    <t>Alquiler de equipo informático de impresoras (Programa 789-05)</t>
  </si>
  <si>
    <t>Alquiler de equipo informático de impresoras (Programa 789-06)</t>
  </si>
  <si>
    <t>Alquiler de equipo informático de computadoras(Programa 789-00)</t>
  </si>
  <si>
    <t>Alquiler de equipo informático de computadoras(Programa 789-01)</t>
  </si>
  <si>
    <t>Alquiler de equipo informático de computadoras(Programa 789-02)</t>
  </si>
  <si>
    <t>Alquiler de equipo informático de computadoras(Programa 789-03)</t>
  </si>
  <si>
    <t>Alquiler de equipo informático de computadoras(Programa 789-04)</t>
  </si>
  <si>
    <t>Alquiler de equipo informático de computadoras(Programa 789-05)</t>
  </si>
  <si>
    <t>Alquiler de equipo informático de computadoras(Programa 789-06)</t>
  </si>
  <si>
    <t>Alquiler de equipo informático de computadoras Portátiles(Programa 789-00)</t>
  </si>
  <si>
    <t>10103</t>
  </si>
  <si>
    <t>Alquiler de equipo informático de computadoras Portátiles(Programa 789-01)</t>
  </si>
  <si>
    <t>Alquiler de equipo informático de computadoras Portátiles(Programa 789-02)</t>
  </si>
  <si>
    <t>000004</t>
  </si>
  <si>
    <t>Alquiler de equipo informático de computadoras Portátiles(Programa 789-03)</t>
  </si>
  <si>
    <t>Alquiler de equipo informático de computadoras Portátiles(Programa 789-06)</t>
  </si>
  <si>
    <t>140201</t>
  </si>
  <si>
    <t>81112001</t>
  </si>
  <si>
    <t xml:space="preserve"> 92068282</t>
  </si>
  <si>
    <t>Alquiler de data center en la nube (Racsa)</t>
  </si>
  <si>
    <t>Alquiler de data center en la nube (ESPH)</t>
  </si>
  <si>
    <t>92110589</t>
  </si>
  <si>
    <t>Servicio de Alquiler de Plataforma de Control de Acceso al Centro de Datos del Departamento de Tecnología de Información</t>
  </si>
  <si>
    <t>83112203</t>
  </si>
  <si>
    <t>92083608</t>
  </si>
  <si>
    <t>Contratación de VPN con RACSA para acceso a base de datos del Tribunal Supremo de Elecciones.</t>
  </si>
  <si>
    <t>83112403</t>
  </si>
  <si>
    <t>92012129</t>
  </si>
  <si>
    <t xml:space="preserve">Contrato servicio de telecomunicaciones(Conectividad MJP-SENCOM)Nuevos enlaces </t>
  </si>
  <si>
    <t>Línea de la DGI</t>
  </si>
  <si>
    <t>10499</t>
  </si>
  <si>
    <t>81111898</t>
  </si>
  <si>
    <t>92063540</t>
  </si>
  <si>
    <t>Servicio de Monitoreo de la Red Institucional</t>
  </si>
  <si>
    <t>Mantenimiento de aire acondicionado de precisión</t>
  </si>
  <si>
    <t>000045</t>
  </si>
  <si>
    <t xml:space="preserve">Mantenimiento correctivo del software de los servidores de red </t>
  </si>
  <si>
    <t>006320</t>
  </si>
  <si>
    <t>39131710</t>
  </si>
  <si>
    <t>92017720</t>
  </si>
  <si>
    <t>Contrato de entrega según demanda cabe de red UTP y materiales eléctricos</t>
  </si>
  <si>
    <t>39131712</t>
  </si>
  <si>
    <t>92016409</t>
  </si>
  <si>
    <t>20306</t>
  </si>
  <si>
    <t>003860</t>
  </si>
  <si>
    <t>Contrato de entrega según demanda switches 24 puertos,con puertos de 1GB/s</t>
  </si>
  <si>
    <t>Contrato de entrega según demanda switches 48 puertos,con puertos de 1GB/s</t>
  </si>
  <si>
    <t>001515</t>
  </si>
  <si>
    <t>Contrato de Entrega según Demanda de routers,con puertos de 1GB/s</t>
  </si>
  <si>
    <t>002555</t>
  </si>
  <si>
    <t>Certificado digital de Seguridad Informática</t>
  </si>
  <si>
    <t>Anualidad</t>
  </si>
  <si>
    <t>090101</t>
  </si>
  <si>
    <t>92103574</t>
  </si>
  <si>
    <t>DA-78900-561-2020, Partida 3, Línea 11, actualización y soporte de licencias Genexus GX server</t>
  </si>
  <si>
    <t>92103058</t>
  </si>
  <si>
    <t>DA-78900-563-2020, Partida 2, Línea 2: Licencia Genexus Professional Edition. Compra de licencia perpetua</t>
  </si>
  <si>
    <t>81112202</t>
  </si>
  <si>
    <t>92162167</t>
  </si>
  <si>
    <t>DA-78900-563-2020, Partida 2, Línea 3: Actualización para licencias Genexus Professional Edition</t>
  </si>
  <si>
    <t>92103420</t>
  </si>
  <si>
    <t>DA-78900-563-2020, Partida 3, Línea 4: Licencia Patrón de Desarrollo Workwhit Plus. Compra de licencia perpetua.</t>
  </si>
  <si>
    <t>92228497</t>
  </si>
  <si>
    <t>DA-78900-563-2020, Partida 3, Línea 5: Actualización de licencia patrón de desarrollo Workwhit Plus.</t>
  </si>
  <si>
    <t>92091785</t>
  </si>
  <si>
    <t>DA-78900-563-2020, Partida 4, Línea 6:  Licencia de software Microsoft Visual Studio PRO CON MSDN VSProwMSDB LicSAPk OLV D 1Y AqY1 AP (Última versión)</t>
  </si>
  <si>
    <t>92290106</t>
  </si>
  <si>
    <t>DA-78900-563-2020, Partida 4, Línea 26, Licencia de software Microsoft Visual Studio Enterprise CON MSDN VSEntSubMSDN LicSAPk OLV D 1Y AqY1 AP (Última versión)</t>
  </si>
  <si>
    <t>81111504</t>
  </si>
  <si>
    <t>92221733</t>
  </si>
  <si>
    <t>Servicio de gestión, análisis, desarrollo, migración, calidad e implantación de módulos integrados a sistema de administración penitenciaria existente.</t>
  </si>
  <si>
    <t>0090201</t>
  </si>
  <si>
    <t>Contrato sefun demanda para la adquisicion y actualizacion licencia Microsoft</t>
  </si>
  <si>
    <t>170201</t>
  </si>
  <si>
    <t>92294410 / 92294412</t>
  </si>
  <si>
    <t>Renovación de Contratos de Equipos Fortinet de Seguridad Perimetral para la Red</t>
  </si>
  <si>
    <t>92288080</t>
  </si>
  <si>
    <t>Renovación Herramienta  de Antivirus Institucional</t>
  </si>
  <si>
    <t>002510</t>
  </si>
  <si>
    <t>Contrato para el pago de licencias IDERA</t>
  </si>
  <si>
    <t>Dominio justiciaypaz.cr (2 años)</t>
  </si>
  <si>
    <t>Pago licencia de Pentesting</t>
  </si>
  <si>
    <t>Agroindustriales</t>
  </si>
  <si>
    <t>01001</t>
  </si>
  <si>
    <t>92035217</t>
  </si>
  <si>
    <t>SERVICIO DE RENOVACIÓN PARA LA EMISIÓN DE CERTIFICADOS DIGITALESY SUS RESPECTIVOS DISPOSITIVOS CRIPTOGRÁFICOS DE FIRMA DIGITAL</t>
  </si>
  <si>
    <t>85101502</t>
  </si>
  <si>
    <t>90032695</t>
  </si>
  <si>
    <t>Servicio de laboratorio</t>
  </si>
  <si>
    <t>10406</t>
  </si>
  <si>
    <t>130301</t>
  </si>
  <si>
    <t>73181023</t>
  </si>
  <si>
    <t>Afilado de sierras cinta, sierras de disco y pega de sierra cinta</t>
  </si>
  <si>
    <t>000000</t>
  </si>
  <si>
    <t>70122099</t>
  </si>
  <si>
    <t>92300927</t>
  </si>
  <si>
    <t>CVO fincas granjas SENASA</t>
  </si>
  <si>
    <t>CVO camion ganadero</t>
  </si>
  <si>
    <t>10500</t>
  </si>
  <si>
    <t>CVO Fincas ganado SENASA</t>
  </si>
  <si>
    <t>90003871</t>
  </si>
  <si>
    <t>VIATICOS DENTRO DEL PAIS (Desayunos)</t>
  </si>
  <si>
    <t>VIATICOS DENTRO DEL PAIS (Almuerzos)</t>
  </si>
  <si>
    <t>CONTRATO DE MANTENIMIENTO Y REPARACIÓN DE MAQUINARIA Y EQUIPO DE PRODUCCIÓN.</t>
  </si>
  <si>
    <t>Aceita mezcla de 0,94 L</t>
  </si>
  <si>
    <t>DIESEL</t>
  </si>
  <si>
    <t>000021</t>
  </si>
  <si>
    <t xml:space="preserve">Grasa para lubricar </t>
  </si>
  <si>
    <t>Kilogramos</t>
  </si>
  <si>
    <t>20103</t>
  </si>
  <si>
    <t>5147290</t>
  </si>
  <si>
    <t>92086715</t>
  </si>
  <si>
    <t>Yodo al 5%</t>
  </si>
  <si>
    <t>000195</t>
  </si>
  <si>
    <t xml:space="preserve">Yodo 2%, </t>
  </si>
  <si>
    <t>Fenbendazol al 10%  -Desparasitante interno de uso veterinario. , presentación Litro. (Hunter)</t>
  </si>
  <si>
    <t>Larvicida aerosol uso veterinario, para parásitos en semovientes.(Presentacion Frasco  0,180 a 0,240 l.</t>
  </si>
  <si>
    <t>Frs</t>
  </si>
  <si>
    <t>Toltrazuril 25 mg/ml, Desparasitante interno, uso oral, uso veterinario. Presentación en envase de 1 L. (Similar o superior a Baycox)</t>
  </si>
  <si>
    <t>512017 98</t>
  </si>
  <si>
    <t>Unidades Vacuna para Viruela avícola. Frasco de 1000 dosis</t>
  </si>
  <si>
    <t>512017 05</t>
  </si>
  <si>
    <t>Vacuna Newcastle + Bronquitis, avícola, Presentación frasco de 1000 dosis.</t>
  </si>
  <si>
    <t>512017 03</t>
  </si>
  <si>
    <t>Unidades  Vacuna Gumboro av+icola. Presentación frasco de 1000 dosis.</t>
  </si>
  <si>
    <t>Vacuna bovina, bacterina triple, presentación frasco de 0,1 a 0,25 Lts. Aplicación intramuscular. (100 Ml)</t>
  </si>
  <si>
    <t>51204203</t>
  </si>
  <si>
    <t>92083614</t>
  </si>
  <si>
    <t>Vacuna brucelosis bovina, uso veterinario, presentacion frasco 0,050 - 0,250 l (frasco de 50 ml)</t>
  </si>
  <si>
    <t xml:space="preserve">Suplemento de vitaminas y minerales de uso avícola, aplicación al agua, de uso veterinario, presentación envase de 1 kg </t>
  </si>
  <si>
    <t>002900</t>
  </si>
  <si>
    <t>Dexametasona inyectable, 0,05 a 0,1 litros, uso  veterinario. Envase de 0,05 L-0,1 L</t>
  </si>
  <si>
    <t>Oxitetraciclina, antibiótico de uso veterinario, inyectable. Envase de 50 a 100 ml. (100 Ml)</t>
  </si>
  <si>
    <t>Enrofloxacina 5%, antibiótico uso veterinario, Inyextable, presentación 100 ml</t>
  </si>
  <si>
    <t>Ivermectina 1% jeringa p/equinos</t>
  </si>
  <si>
    <t>Ivermectina 1% desparasitante interno, uso veterinarioI, Envase de  50  ml. ( Inyectable)</t>
  </si>
  <si>
    <t>30111699</t>
  </si>
  <si>
    <t>92301372</t>
  </si>
  <si>
    <t>CREMA DESCORNADORA, PRODUCTO CON UNA FUERTE ACTIVIDAD CÁUSTICA QUE ACTÚA SOBRE EL BOTÓN DEL CUERNO, IMPIDIENDO EL DESARROLLO DEL MISMO, PARA DESCORNAR TERNEROS, APLICACIÓN TÓPICA, PRESENTACIÓN ENVASE DE 120 g.</t>
  </si>
  <si>
    <t>006</t>
  </si>
  <si>
    <t>51182203</t>
  </si>
  <si>
    <t>92276060</t>
  </si>
  <si>
    <t>OXITOCINA SINTETICA, PRESENTACION:20 ml, SOLUCIÓN ESTÉRIL DE USO PARENTAL QUE CONTIENE: OXITOCINA SINTETICA 10 U,L PARA LA ESTIMULACIÓN DE LAS CONTRACCIONES UTERINAS, AUMENTA LA MOTILIDAD UTERINA Y PROMUEVE EL DESCENSO DE LA LECHE, USO VETERINARIO</t>
  </si>
  <si>
    <t>yodo al 5%</t>
  </si>
  <si>
    <t>Litros</t>
  </si>
  <si>
    <t>Febendazol 4%</t>
  </si>
  <si>
    <t>Grm</t>
  </si>
  <si>
    <t>100280</t>
  </si>
  <si>
    <t xml:space="preserve"> Larvicida aerosol uso veterinario, para parásitos en semovientes.(Presentacion Frasco  0,180 a 0,240 l.</t>
  </si>
  <si>
    <t xml:space="preserve"> Doramectina 1%, desparasitante interno de uso veterinario, , Presentación  envase de 50 ml a 500 ml. (100 ml)</t>
  </si>
  <si>
    <t>000260</t>
  </si>
  <si>
    <t>Amitráz al 12,5% .Desparasitante externo de uso veterinario. Presentación envase de 1 L.</t>
  </si>
  <si>
    <t>Butaphosphan 10 G, más vitamina B-12 , Inyectable, de uso veterinario. Presentación envase de 50 a 100 ml.</t>
  </si>
  <si>
    <t>100120</t>
  </si>
  <si>
    <t>Desparasitante animal de uso tópico, composición a base de fipronil al 1%, uso veterinario. Presentación envase de 1 L.</t>
  </si>
  <si>
    <t xml:space="preserve">Vitamina ADE, uso vetrinario, Forma de Presentación en envase de 0,1 L inyectable. </t>
  </si>
  <si>
    <t xml:space="preserve">suplemento de vitaminas y minerales de uso avícola, aplicación al agua, de uso veterinario, presentación envase de 1 kg </t>
  </si>
  <si>
    <t>Kilogramo</t>
  </si>
  <si>
    <t xml:space="preserve"> Unidades Vacuna para Viruela avícola. Frasco de 1000 dosis</t>
  </si>
  <si>
    <t xml:space="preserve"> Undas Vacuna Newcastle + Bronquitis, avícola, Presentación frasco de 1000 dosis.</t>
  </si>
  <si>
    <t xml:space="preserve"> Vacuna bovina, bacterina triple, presentación frasco de 0,1 a 0,25 Lts. Aplicación intramuscular. (100 Ml)</t>
  </si>
  <si>
    <t>20104</t>
  </si>
  <si>
    <t>195</t>
  </si>
  <si>
    <t>000020</t>
  </si>
  <si>
    <t>SELLADOR PARA MADERA</t>
  </si>
  <si>
    <t>THINNER CORRIENTE</t>
  </si>
  <si>
    <t>205</t>
  </si>
  <si>
    <t>BARNIZ TRANSPARENTE</t>
  </si>
  <si>
    <t>53131801</t>
  </si>
  <si>
    <t>92203619</t>
  </si>
  <si>
    <t>TINTA NEGRA PARA TATUAR CONCENTRADA SEMILÍQUIDA, PRESENTACIÓN EVASE 85 g (Set tatuador-COLONO)</t>
  </si>
  <si>
    <t>01080</t>
  </si>
  <si>
    <t>31211803</t>
  </si>
  <si>
    <t>90016769</t>
  </si>
  <si>
    <t>Diluyente Thinner corriente. Env de 3,78 lts</t>
  </si>
  <si>
    <t>01220</t>
  </si>
  <si>
    <t>31211505</t>
  </si>
  <si>
    <t xml:space="preserve">Pintura de aceite anticorrosivo para metal. </t>
  </si>
  <si>
    <t>Aguarrás</t>
  </si>
  <si>
    <t>20199</t>
  </si>
  <si>
    <t>000025</t>
  </si>
  <si>
    <t>12141904</t>
  </si>
  <si>
    <t>CARGA DE CILINDRO DE OXIGENO</t>
  </si>
  <si>
    <t>GAS CO2 PARA SOLDAR</t>
  </si>
  <si>
    <t>000155</t>
  </si>
  <si>
    <t>SACO O SACA BLANCA DE POLIPROPILENO, MEDIDAS 76,20 cm ANCHO X 121,92 cm LARGO, DOBLE COSTURA CON LOGO</t>
  </si>
  <si>
    <t>001070</t>
  </si>
  <si>
    <t>Fertilizante fórmula 15-03-31 (N-P-K), granulado, Present. Saco de 45 kg</t>
  </si>
  <si>
    <t>003050</t>
  </si>
  <si>
    <t xml:space="preserve">Fertilizante foliar a bese de NPK + y conteniendo al menos siete microelementos ), Present.  1 Lt, </t>
  </si>
  <si>
    <t>001035</t>
  </si>
  <si>
    <t>Fertilizante químico fórmula 18-05-15-06-02,  (N-P- K-Ca-Mg) Granulado  Present. 45 kgs</t>
  </si>
  <si>
    <t>10171505</t>
  </si>
  <si>
    <t>92015266</t>
  </si>
  <si>
    <t>Metalosatos multiminerales, para uso agrícola, en presentacion de litro,</t>
  </si>
  <si>
    <t>001095</t>
  </si>
  <si>
    <t>Fertilizante Nitrato de amonio    Present.saco de 45 kg .</t>
  </si>
  <si>
    <t>003250</t>
  </si>
  <si>
    <t>Fertilizante foliar a base de Boro, concentración al menos 10% de Boro, . Presentación de 0.5 a 1 litro.</t>
  </si>
  <si>
    <t>Fertilizante  Foliar metalosato de zinc. Presentación litro.</t>
  </si>
  <si>
    <t>Fertilizante  Foliar a base de Magnesio , composición mínima 11% Mg. Presentación 0,5 a 1  litro.</t>
  </si>
  <si>
    <t>Fertilizante Foliar formula 12-60-00 (N-P-K), para uso agrícola Present. 1  Kg.</t>
  </si>
  <si>
    <t>001021</t>
  </si>
  <si>
    <t>Léase correctamente kilos Fertilizante Formula 10-30-10 (N-P-K), granulado,  Present.  45 Kgs</t>
  </si>
  <si>
    <t xml:space="preserve"> Fertilizante  foliar a base de  fósforo y con aminoacidos , conteniendo 6 a 10% de fósforo. Presentación Litro.</t>
  </si>
  <si>
    <t>Fertilizante foliar a base de aminoácidos , concentración 25 a 40 % Present. 0,50 a 1 litro.</t>
  </si>
  <si>
    <t>003330</t>
  </si>
  <si>
    <t>Fertilizante hidroponico balanceado fórmula mayor, N-P-K-Ca-Mg-S . Presentación envase de 1 L</t>
  </si>
  <si>
    <t>003340</t>
  </si>
  <si>
    <t xml:space="preserve"> Fertilizante hidroponico balanceado, fórmula menor, B-Mn-Zn-Cu-Mo-Fe-Cu. Presentación embase de 1L</t>
  </si>
  <si>
    <t>Fertilizante foliar agrícola a base de aminoácidos y al menos 6% de potasio. Envase de 0,5 a 1 L.</t>
  </si>
  <si>
    <t>01040</t>
  </si>
  <si>
    <t>Fungicida sistémico ingrediente activo triadimefón. Present. Litro</t>
  </si>
  <si>
    <t>FUNGICIDA Cyproconazole ,  (Presnt.  Litro, uso agricola).</t>
  </si>
  <si>
    <t>000180</t>
  </si>
  <si>
    <t>Fungicida oxido de cobre , polvo mojable (WP), 50%. (Presentación  0,5 a  1 Kilogramo)</t>
  </si>
  <si>
    <t>FUNGICIDA ETRIDIAZOL 15%+METILTIOFANATO 25%. FORMULACION POLVO MOJABLE 40WP. Present. 225 g</t>
  </si>
  <si>
    <t xml:space="preserve">FUNGICIDA FOSETIL ALUMINIO 53%+PROPOMOCARB 31%. FORMULACION LIQUIDA 84 SL. </t>
  </si>
  <si>
    <t>Fungicida azufrado, de acción contacto y protector, concentración al menos 80 WP. Present 1 kg</t>
  </si>
  <si>
    <t>Fungicida Fosetil-all 80 WP, sistémico de acción protector y curativo. Present. 0,5 a 1 kg</t>
  </si>
  <si>
    <t xml:space="preserve"> Fungicida Metalaxil 24 EC, sistémico de acción protectora y curativa. Present. 0,5 a 1 kg</t>
  </si>
  <si>
    <t>000310</t>
  </si>
  <si>
    <t xml:space="preserve">  Fungicida Bactericida agrícola  Estreptomicina-Oxitertraciclina Presentación de 0,5 a 1  Kg.</t>
  </si>
  <si>
    <t>FUNGICIDA Propineb 70 WP , de contacto y acción protectora Presentación de 0,50 a  1 kilogramo.</t>
  </si>
  <si>
    <t>Fungicida Clorotalonil 72  SC. Present: 0,5 a 1 Lt</t>
  </si>
  <si>
    <t>081105</t>
  </si>
  <si>
    <t>Lease correctamente kilos de  Fungicida agrícola azosistrovina 25 SC. Producto sistémico de acción protectora y erradicante. Present 0,50 a 1 Kg.</t>
  </si>
  <si>
    <t>000360</t>
  </si>
  <si>
    <t>FUNGICIDA Benomil uso agrícolaL,  present.  1 kg</t>
  </si>
  <si>
    <t>Fungicida Metalaxil 24 EC, sistémico de acción protectora y curativa. Present. 0,5 a 1 kg</t>
  </si>
  <si>
    <t>FUNGICIDA Captan  50 WP, acción por contaco protector y erradicante.  Presentación de 0,5 a 1 Kg.</t>
  </si>
  <si>
    <t>FUNGICIDA  foliar Procloraz   50 WP, acción por contaco protector y erradicante. Presentación de 0,5 a 1 kg.</t>
  </si>
  <si>
    <t>Fungicida Carbendazina uso agrícola,   Present.en litro. (50 SC).</t>
  </si>
  <si>
    <t>Fungicida Cymoxamil Mancozeb 72 WP. Acción protector y curativo, Presentación de 0,5 a 1 Kilogramo.</t>
  </si>
  <si>
    <t>Fungicida Dimetomorf Mancozeb 69 WP. Acción protectora, Presentación de 0,50 a 1  Kilo.</t>
  </si>
  <si>
    <t>000390</t>
  </si>
  <si>
    <t>HERBICIDA GLIFOSATO  35,6 SL , present. lts</t>
  </si>
  <si>
    <t>Herbicida paracuat</t>
  </si>
  <si>
    <t>Herbicida Fluoazifof butil</t>
  </si>
  <si>
    <t>Herbicida (Linurón)</t>
  </si>
  <si>
    <t>000055</t>
  </si>
  <si>
    <t>Herbicida líquido para hoja ancha  PICLORAN , 2-4-D   en envase de 3,5 lts</t>
  </si>
  <si>
    <t>Cebo rodenticida Coumatretalil, en pasta listo para usar ,  acción anticuagulante, control de ratas, present. 0,5 a. 1 Kg</t>
  </si>
  <si>
    <t>INSECTICIDA Dimetoato más Cypermetrina, acción contacto, efecto sistémico, Envase de 1 L.  (en 25EC )</t>
  </si>
  <si>
    <t>002700</t>
  </si>
  <si>
    <t>Insecticida nematicida carbofuran granulado 10%, presentacion de 14,5 a 15 kg</t>
  </si>
  <si>
    <t>INSECTICIDA Nematicida  Forato 10 G  Presentación de 15 kg.</t>
  </si>
  <si>
    <t>Insecticida Oxamil 24 SL,  Insecticida, nematicida y acaricida de acción sistémica. Presentación  1 Lt</t>
  </si>
  <si>
    <t>Insecticida Imidaclorprid 70 WP, acción de contacto y estomacal, en vase 52 gramos</t>
  </si>
  <si>
    <t>INSECTICIDA OCTOBORATO DE SODIO DE 3% GB, INGREDIENTES INERTES Y ATRAYENTES AL 97 % PARA COMBATE DE HORMIGAS CORTADORAS DEL GENERO SOLENOPSIS Y ATTA PRESENTACION 500±100 g</t>
  </si>
  <si>
    <t>Insecticida Fipronil 20 SC, acción de contacto. Presentación 1 Lt</t>
  </si>
  <si>
    <t>001780</t>
  </si>
  <si>
    <t>Insecticida Agrícola Deltametrina 2,5 EC . Piretroide sintético con acción contacto y estomacal. Presentación de 1 litro.</t>
  </si>
  <si>
    <t>000540</t>
  </si>
  <si>
    <t>INSECTICIDA Metamidofos 60 SL,  con efecto insecticida acaricida, acccontacto e ingestión.ión Presentación de  0,5 a 1 L</t>
  </si>
  <si>
    <t xml:space="preserve"> INSECTICIDA Dimetoato más Cypermetrina, acción contacto, efecto sistémico, Envase de 1 L.  (en 25EC )</t>
  </si>
  <si>
    <t xml:space="preserve"> Insecticida Spiromesifen 24 SC, con acción insecticida y acaricida. Presentación de 0,5 a  1  L</t>
  </si>
  <si>
    <t xml:space="preserve"> Insecticida  Agrícola SPINOSAD  12 SC, efecto de contacto y estomacal. Presentación 0,5 a 1 L.</t>
  </si>
  <si>
    <t>Insecticida Buprofezin 25 WP, Producto con acción de contacto, ingestión e inalación. Present. 0,5 a 1 L.</t>
  </si>
  <si>
    <t xml:space="preserve"> Insecticida agrícola Diclorvos 50 EC. Acción contacto, inalación y estomacal. Presentación 0,5 a 1 litro</t>
  </si>
  <si>
    <t>INSECTICIDA  Cypermetrina 25 Ec, uso agrícola</t>
  </si>
  <si>
    <t>002500</t>
  </si>
  <si>
    <t>Insecticida  Lorsban uso agrícola presentación de litro . (Clorpirifos 48 EC)</t>
  </si>
  <si>
    <t>Insecticida clorpirifos en polvo, formulación 50 wp, uso agrícola, </t>
  </si>
  <si>
    <t>001460</t>
  </si>
  <si>
    <t>Insecticida Carbofurán 10%, Insecticida nematicida, Granulado , presentación 14,5  a 15 kgs.</t>
  </si>
  <si>
    <t>001420</t>
  </si>
  <si>
    <t>Insecticida Malathion agrícola 60 EC , insecticida y acaricida con acción contacto e ingestión. present. 0,5 a  1 L.</t>
  </si>
  <si>
    <t>001340</t>
  </si>
  <si>
    <t>Insecticida  agrícola Abamectina 1,8 EC. Con efecto insecticida y acaricida, acción de contacto y estomacal.   Presentación de 0,50 a 1 litro.</t>
  </si>
  <si>
    <t>001195</t>
  </si>
  <si>
    <t>10191517</t>
  </si>
  <si>
    <t>92098908</t>
  </si>
  <si>
    <t>Insecticida diazinon 40 wp, formulación wp, polvo mojable con un 40% concentración, presentacion de 1 kg</t>
  </si>
  <si>
    <t>01200</t>
  </si>
  <si>
    <t xml:space="preserve"> Insecticida  NEMATICIDA  Ethoprofos 10 a 15 G, de aplicación al suelo, acción contacto e ingestión, Presentación 1 4,5 a 15 kg</t>
  </si>
  <si>
    <t>Insecticida  Nematicida Terbufos 10 G , granulado. Presentación 14,5 a 15 KG.</t>
  </si>
  <si>
    <t>01205</t>
  </si>
  <si>
    <t>ADHERENTE PARA PLANTA, ENVASE DE 1 L , CALIDAD COMERCIAL, DOSIS L/HA</t>
  </si>
  <si>
    <t xml:space="preserve"> Madurante, regulador de crecimiento Ethefhon 48 sl  Present 0,5 a 1 Lt.</t>
  </si>
  <si>
    <t>01'900</t>
  </si>
  <si>
    <t>006920</t>
  </si>
  <si>
    <t>Carbonato de calcio</t>
  </si>
  <si>
    <t>011380</t>
  </si>
  <si>
    <t>11141701</t>
  </si>
  <si>
    <t>92083149</t>
  </si>
  <si>
    <t>Cascarilla de arroz en estado seco</t>
  </si>
  <si>
    <t xml:space="preserve">Metro cubico </t>
  </si>
  <si>
    <t>090305</t>
  </si>
  <si>
    <t>Medio de cultivo, sustrato de turba hidratable para enraizamiento de plantas. 90% turba, 10% perlita Certificado RHP 225 L</t>
  </si>
  <si>
    <t>Paca</t>
  </si>
  <si>
    <t xml:space="preserve"> Fertilizante fórmula 15-03-31 (N-P-K), granulado, Present. Saco de 45 kg</t>
  </si>
  <si>
    <t>saco</t>
  </si>
  <si>
    <t xml:space="preserve"> Fertilizante foliar a bese de NPK + y conteniendo al menos siete microelementos ), Present.  1 Lt, </t>
  </si>
  <si>
    <t>Fertilizante químico   fórmula 18-05-15-06-02,  (N-P- K-Ca-Mg) Granulado  Present. 45 kgs</t>
  </si>
  <si>
    <t>Saco</t>
  </si>
  <si>
    <t>metalosatos multiminerales, para uso agrícola, en presentacion de litro,</t>
  </si>
  <si>
    <t xml:space="preserve"> Fertilizante Nitrato de amonio    Present.saco de 45 kg .</t>
  </si>
  <si>
    <t xml:space="preserve"> Fertilizante foliar a base de Boro, concentración al menos 10% de Boro, . Presentación de 0.5 a 1 litro.</t>
  </si>
  <si>
    <t xml:space="preserve"> Fertilizante  Foliar a base de Magnesio , composición mínima 11% Mg. Presentación 0,5 a 1  litro.</t>
  </si>
  <si>
    <t xml:space="preserve"> Fertilizante foliar a base de aminoácidos , concentración 25 a 40 % Present. 0,50 a 1 litro.</t>
  </si>
  <si>
    <t xml:space="preserve"> Fertilizante foliar agrícola a base de aminoácidos y al menos 6% de potasio. Envase de 0,5 a 1 L.</t>
  </si>
  <si>
    <t>040</t>
  </si>
  <si>
    <t>Banrot Fungicida (Etridiazol) 0,25 k</t>
  </si>
  <si>
    <t>FUNGICIDA FOSETIL ALUMINIO 53%+PROPOMOCARB 31%. FORMULACION LIQUIDA 84 SL. PARA USO AGRICOLA, ACCION SISTEMATICA. PARA CONTROL DE HONGOS DE SUELO: RHIZOCTONIA SPP; FUSARIUM SPP., PYTHIUM SPP. (PREVALOR 84 SL).  PRESENTACION 1 L</t>
  </si>
  <si>
    <t xml:space="preserve"> FUNGICIDA Propineb 70 WP , de contacto y acción protectora Presentación de 0,50 a  1 kilogramo.</t>
  </si>
  <si>
    <t>Léase correctamente kilos FUNGICIDA Captan  50 WP, acción por contaco protector y erradicante.  Presentación de 0,5 a 1 Kg.</t>
  </si>
  <si>
    <t xml:space="preserve"> Fungicida Cymoxamil Mancozeb 72 WP. Acción protector y curativo, Presentación de 0,5 a 1 Kilogramo.</t>
  </si>
  <si>
    <t>Fungicida Dimetomorf Mancozeb 69 WP. Acción protectora, Presentación de 0,50 a 1  Kilo. Acrobat</t>
  </si>
  <si>
    <t xml:space="preserve"> Insecticida Oxamil 24 SL,  Insecticida, nematicida y acaricida de acción sistémica. Presentación  1 Lt</t>
  </si>
  <si>
    <t xml:space="preserve"> Insecticida Fipronil 20 SC, acción de contacto. Presentación 1 Lt</t>
  </si>
  <si>
    <t xml:space="preserve"> Insecticida Agrícola Deltametrina 2,5 EC . Piretroide sintético con acción contacto y estomacal. Presentación de 1 litro.</t>
  </si>
  <si>
    <t xml:space="preserve"> INSECTICIDA Metamidofos 60 SL,  con efecto insecticida acaricida, acccontacto e ingestión.ión Presentación de  0,5 a 1 L</t>
  </si>
  <si>
    <t>Insecticida Buprofezin 25 WP, Producto con acción de contacto, ingestión e inalación. Present. 0,5 a 1 L. (Aplaud)</t>
  </si>
  <si>
    <t xml:space="preserve"> INSECTICIDA  Cypermetrina 25 Ec, uso agrícola</t>
  </si>
  <si>
    <t>insecticida clorpirifos en polvo, formulación 50 wp, uso agrícola, </t>
  </si>
  <si>
    <t xml:space="preserve"> Insecticida  agrícola Abamectina 1,8 EC. Con efecto insecticida y acaricida, acción de contacto y estomacal.   Presentación de 0,50 a 1 litro.</t>
  </si>
  <si>
    <t>insecticida diazinon 40 wp, formulación wp, polvo mojable con un 40% concentración, presentacion de 1 kg</t>
  </si>
  <si>
    <t xml:space="preserve"> Insecticida  Nematicida Terbufos 10 G , granulado. Presentación 14,5 a 15 KG.</t>
  </si>
  <si>
    <t>006500</t>
  </si>
  <si>
    <t>12352501</t>
  </si>
  <si>
    <t>92083622</t>
  </si>
  <si>
    <t>formaldehido (formalina), concentracion 37 a 50%, presentacion en envases de l, para uso veterinario</t>
  </si>
  <si>
    <t>20201</t>
  </si>
  <si>
    <t>Herbicida Linuròn</t>
  </si>
  <si>
    <t>Semilla de papaya mejorada, para fruto de 1,5 a 4 kg de peso, presentacion en envases de 30 a 200 g</t>
  </si>
  <si>
    <t xml:space="preserve">Semilla de culantro </t>
  </si>
  <si>
    <t>Semilla de tomate (envase 5000 semillas)</t>
  </si>
  <si>
    <t>Sem</t>
  </si>
  <si>
    <t>Semilla de chile dulce (envase 5000 semillas)</t>
  </si>
  <si>
    <t>Semilla de pepino</t>
  </si>
  <si>
    <t>Semilla de lechuga</t>
  </si>
  <si>
    <t>Semilla de apio</t>
  </si>
  <si>
    <t>Semilla de ayote</t>
  </si>
  <si>
    <t>Semilla de Brachiaria</t>
  </si>
  <si>
    <t>Alimento para gallina ponedora</t>
  </si>
  <si>
    <t>Alimento desarrollo de pollitas</t>
  </si>
  <si>
    <t>10152001</t>
  </si>
  <si>
    <t>92082996</t>
  </si>
  <si>
    <t>Semilla de papaya</t>
  </si>
  <si>
    <t>Gr</t>
  </si>
  <si>
    <t>Semilla de cebolla</t>
  </si>
  <si>
    <t>Semilla de repollo</t>
  </si>
  <si>
    <t>Semilla de vainica</t>
  </si>
  <si>
    <t>Semilla Zanahoria</t>
  </si>
  <si>
    <t>Semilla de culantro</t>
  </si>
  <si>
    <t>Semilla de ayote el naranjo</t>
  </si>
  <si>
    <t>Semilla Brachiaria</t>
  </si>
  <si>
    <t>SERVICIO DE SUMINISTRO DE ABARROTES</t>
  </si>
  <si>
    <t>Miel de purga a granel</t>
  </si>
  <si>
    <t xml:space="preserve">Estañon </t>
  </si>
  <si>
    <t>Sal mineral para ganado (20 kg)</t>
  </si>
  <si>
    <t xml:space="preserve">saco </t>
  </si>
  <si>
    <t xml:space="preserve">estañon </t>
  </si>
  <si>
    <t>Sal Mineral para ganado</t>
  </si>
  <si>
    <t>000015</t>
  </si>
  <si>
    <t>Heno para bovinos</t>
  </si>
  <si>
    <t xml:space="preserve">46171511
</t>
  </si>
  <si>
    <t>ALDABA DE ACERO FIJA, MEDIDAS 25,4 mm DE A NCHO X 50,8 mm DE LARGO Marca Generico Model o Generico</t>
  </si>
  <si>
    <t xml:space="preserve">31162403
</t>
  </si>
  <si>
    <t>BISAGRA DE HIERRO, MEDIDAS 50.8 mm ANCHOX 50.8 mm LARGO BISAGRA DE HIERRO DORADADE 2 X 2 C/TOR</t>
  </si>
  <si>
    <t>085</t>
  </si>
  <si>
    <t>000505</t>
  </si>
  <si>
    <t>CLAVO DE HIERRO CON CABEZA 25,4 mm</t>
  </si>
  <si>
    <t>CLAVO DE HIERRO CON CABEZA (CORRIENTE),63,50 mm (2 1/2 Pulg) LARGO</t>
  </si>
  <si>
    <t>000752</t>
  </si>
  <si>
    <t>Platina de 2" x 1/4" x 6 metros  (50 mm x 6mm x 6mtrs)</t>
  </si>
  <si>
    <t>001020</t>
  </si>
  <si>
    <t>PLATINA LISA</t>
  </si>
  <si>
    <t>130</t>
  </si>
  <si>
    <t>Remache de 3/16" x 1/2"  Ala ancha de 9/16" (Remachar asientos)</t>
  </si>
  <si>
    <t>000345</t>
  </si>
  <si>
    <t>TUBO INDUSTRIAL REDONDO DE 2.5 CMS X 1.50 MM</t>
  </si>
  <si>
    <t>001007</t>
  </si>
  <si>
    <t>TUBO INDUSTRIAL REDONDO DE 2.2 CMS X 1.50 MM</t>
  </si>
  <si>
    <t>001008</t>
  </si>
  <si>
    <t>TUBO INDUSTRIAL CUADRADO DE 2.2 CMS X 1.50 MM</t>
  </si>
  <si>
    <t>001700</t>
  </si>
  <si>
    <t>TUBO INDUSTRIAL RECTANGULAR 25x50x1,50 mm x 6 metros</t>
  </si>
  <si>
    <t>92043693</t>
  </si>
  <si>
    <t>TUBO INDUSTRIAL CUADRADO DE 5,08 CMS X 1.50 MM</t>
  </si>
  <si>
    <t>30102304</t>
  </si>
  <si>
    <t xml:space="preserve">TUBO CUADRADO DE  72 mm X ESPESOR DE 3,17 mm X LARGO DE 6 m Marca ACEROS </t>
  </si>
  <si>
    <t>175</t>
  </si>
  <si>
    <t>001699</t>
  </si>
  <si>
    <t>Tornillo metálico para madera No 10 de 19 mm de largo, cabeza plana para desatornillador phillips</t>
  </si>
  <si>
    <t>002400</t>
  </si>
  <si>
    <t>Tornillo para metal 25.4 mm x N° 8, tipo K/LATH punta de broca cabeza Phillips PH2 Galvanizado</t>
  </si>
  <si>
    <t xml:space="preserve">Tornillo p/metal 19,0 mm x N° 8, tipo Torlack punta/broca cabeza Phillips PH2 Galv. </t>
  </si>
  <si>
    <t>180</t>
  </si>
  <si>
    <t>000280</t>
  </si>
  <si>
    <t>SOLDADURA DE ACERO PARA MIG DE 15 KILOS</t>
  </si>
  <si>
    <t>000850</t>
  </si>
  <si>
    <t>SOLDADURA E-6013 en 2,38 mm (3/32")</t>
  </si>
  <si>
    <t>30111903</t>
  </si>
  <si>
    <t>Cedazo malla No. 12</t>
  </si>
  <si>
    <t>Lámina metálica hierro negro # 16 de 1,22  mt x 2,44 mt x 1,58 mm</t>
  </si>
  <si>
    <t>235</t>
  </si>
  <si>
    <t>RIEL PARA MONTAR EN GAVETA DE MUEBLE, FABRICADO EN HIERRO DE 1,2 mm DE CALIBRE MÍNIMO, ACABADO EN PINTURA EPOXI COLOR BLANCO, CON UN RODÍN DE NYLON PARA UN SUAVE DESLIZAMIENTO. CON CAPACIDAD DE CARGA DE 75 lbs A 100 lbs, CON SISTEMA DE SEGURIDAD.</t>
  </si>
  <si>
    <t>pares</t>
  </si>
  <si>
    <t>LLAVIN PARA GAVETAS DE ARTURITOS DE 1,90 cm (3/4 DE Pulg) CON CILINDRO EXCENTRICO</t>
  </si>
  <si>
    <t xml:space="preserve">BISAGRA DE PRESIÓN OCULTA DE 35 mm, TIPO CAZOLETA, PARA PUERTA DE EMPOTRAR, 6 cm X 10 cm, EN METAL ANTIOXIDANTE, AJUSTABLE MEDIANTE TORNILLOS, PRESENTACIÓN EN PARES (1 UNIDAD CON 2 BISAGRAS), CIERRE LENTO, CURVA	</t>
  </si>
  <si>
    <t>001900</t>
  </si>
  <si>
    <t>TORNILLO DE ACERO (PRESION) #8 DE 38,10 mm CABEZA PLANA PARA MADERA</t>
  </si>
  <si>
    <t>001800</t>
  </si>
  <si>
    <t>Alambre de acero puas (p/cerca) en rollos de 335 mts</t>
  </si>
  <si>
    <t>000028</t>
  </si>
  <si>
    <t>26121540</t>
  </si>
  <si>
    <t>90040950</t>
  </si>
  <si>
    <t>Alambre galbanizado calibre 16</t>
  </si>
  <si>
    <t>000023</t>
  </si>
  <si>
    <t xml:space="preserve"> Alambre acero Galvanizado, calibre  No 12, en un hilo. Presentación en  rollo continuo mínimo de 30 kgs. </t>
  </si>
  <si>
    <t>01085</t>
  </si>
  <si>
    <t>31162002</t>
  </si>
  <si>
    <t>92007703</t>
  </si>
  <si>
    <t>Clavo de hierro con cabeza</t>
  </si>
  <si>
    <t>01100</t>
  </si>
  <si>
    <t>30102003</t>
  </si>
  <si>
    <t>90028942</t>
  </si>
  <si>
    <t xml:space="preserve">Lamina galbanizada #26 de 3,66 m ondulada para techo </t>
  </si>
  <si>
    <t>000810</t>
  </si>
  <si>
    <t>Lámina hierro galbanizado # 26 lisa</t>
  </si>
  <si>
    <t>01115</t>
  </si>
  <si>
    <t>000320</t>
  </si>
  <si>
    <t>30102303</t>
  </si>
  <si>
    <t>92008645</t>
  </si>
  <si>
    <t>Perfil estructural 50 x 75 mm, en 1,5 mm</t>
  </si>
  <si>
    <t>92017033</t>
  </si>
  <si>
    <t>Perfil estructural 50 x 100 mm, en 2,38 mm</t>
  </si>
  <si>
    <t>01130</t>
  </si>
  <si>
    <t>31162207</t>
  </si>
  <si>
    <t>92030551</t>
  </si>
  <si>
    <t>Remache de aluminio 4,76 x 25,4 mm</t>
  </si>
  <si>
    <t>01160</t>
  </si>
  <si>
    <t>46171501</t>
  </si>
  <si>
    <t>92007128</t>
  </si>
  <si>
    <t>Candado de seguridad 38 mm</t>
  </si>
  <si>
    <t>01170</t>
  </si>
  <si>
    <t>002350</t>
  </si>
  <si>
    <t>Grapa de  acero galvanizada,  tamaño 31 ,75 mm  en 3,7 mm de calibre. Para cerca. Present 1  Kg..</t>
  </si>
  <si>
    <t>01175</t>
  </si>
  <si>
    <t>002960</t>
  </si>
  <si>
    <t>31161512</t>
  </si>
  <si>
    <t>90032623</t>
  </si>
  <si>
    <t>Tornillo techo 50 mm</t>
  </si>
  <si>
    <t>01180</t>
  </si>
  <si>
    <t>000960</t>
  </si>
  <si>
    <t>23271806</t>
  </si>
  <si>
    <t>92066715</t>
  </si>
  <si>
    <t>Soldadura 6011 de 0,31 cm</t>
  </si>
  <si>
    <t>Remache galbanizado</t>
  </si>
  <si>
    <t>000350</t>
  </si>
  <si>
    <t xml:space="preserve"> Grapa de  acero galbanizada,  tamaño 31 ,75 mm  en 3,7 mm de calibre. Para cerca. Present 1  Kg..</t>
  </si>
  <si>
    <t>30111601</t>
  </si>
  <si>
    <t>90014654</t>
  </si>
  <si>
    <t>Cemento hidráulico gris, SACO DE 50 KG</t>
  </si>
  <si>
    <t>01095</t>
  </si>
  <si>
    <t>555234</t>
  </si>
  <si>
    <t>11111611</t>
  </si>
  <si>
    <t>92027450</t>
  </si>
  <si>
    <t>Piedra quebarada #4</t>
  </si>
  <si>
    <t>01230</t>
  </si>
  <si>
    <t>11111701</t>
  </si>
  <si>
    <t>92012050</t>
  </si>
  <si>
    <t>Arena silícea</t>
  </si>
  <si>
    <t>MADERA CONTRACHAPADA DE 1.22 X 2.44 MTS. X 12 MM</t>
  </si>
  <si>
    <t>Láminas</t>
  </si>
  <si>
    <t>000700</t>
  </si>
  <si>
    <t>Madera semidura caobilla o pinotea de 3.81 cm x 10.16 cm x 3.34 mt (1 1/2" x 4" x 4 varas) cepillada</t>
  </si>
  <si>
    <t>Madera semidura caobilla o pinotea de 3.81 cm x 10.16 cm x 2.087 mt (1 1/2" x 4" x 2,5 varas)</t>
  </si>
  <si>
    <t>Madera semidura caobilla o pinotea de 2.54 cm x 10.16 cm x 3.34 mt (1" x 4" x 4 varas)</t>
  </si>
  <si>
    <t>000050</t>
  </si>
  <si>
    <t>TABLA DE MADERA SEMIDURA, MEDIDAS 2,54 cm x 25,40 cm (1 pulg. x 10 pulg x 4 varas) LARGO DE 3,34 m</t>
  </si>
  <si>
    <t>000250</t>
  </si>
  <si>
    <t>LAMINA DE MADERA CONTRACHAPADA (MELAMINA), MEDIDAS 2,44 m LARGO X 1,22 m ANCHO X 19 mm color a escoger</t>
  </si>
  <si>
    <t>30103605</t>
  </si>
  <si>
    <t>92007045</t>
  </si>
  <si>
    <t>Madera aserrada 50 x 76 mm semidura en 3,34 mts</t>
  </si>
  <si>
    <t>90015796</t>
  </si>
  <si>
    <t>Madera 25,4 x 50,8 mm, semidura en 3,34 mts</t>
  </si>
  <si>
    <t>90015800</t>
  </si>
  <si>
    <t>Madera acerrada de 25 x 75 mm en 3,34 mts</t>
  </si>
  <si>
    <t>125</t>
  </si>
  <si>
    <t>INTERRUPTORES</t>
  </si>
  <si>
    <t>SWITCHES</t>
  </si>
  <si>
    <t>39121633</t>
  </si>
  <si>
    <t>90029372</t>
  </si>
  <si>
    <t>Switches-Interruptor</t>
  </si>
  <si>
    <t>Cable THHN No.10 ROLLO 100 MTS</t>
  </si>
  <si>
    <t>Cable THHN No.8 ROLLO 100 MTS</t>
  </si>
  <si>
    <t>20304</t>
  </si>
  <si>
    <t>26121634</t>
  </si>
  <si>
    <t>90026087</t>
  </si>
  <si>
    <t>CABLE ELECTRICO DE COBRE FORRADO TGP 3 X 12 P/600V Marca VIAKON Modelo TGP 3 x 12</t>
  </si>
  <si>
    <t>Metro</t>
  </si>
  <si>
    <t>01165</t>
  </si>
  <si>
    <t>39121402</t>
  </si>
  <si>
    <t>92006767</t>
  </si>
  <si>
    <t>Tomas de corriente (Enchufe)</t>
  </si>
  <si>
    <t>01195</t>
  </si>
  <si>
    <t>plafon de porcelana, tipo portalamparas, con rosca e27, forma cuadrada de 7 cm, (±1 cm), para instalar de parche, capacidad hasta 250 w.</t>
  </si>
  <si>
    <t>01440</t>
  </si>
  <si>
    <t>39121439</t>
  </si>
  <si>
    <t>90002488</t>
  </si>
  <si>
    <t>Tomacorriente doble polarizado</t>
  </si>
  <si>
    <t xml:space="preserve">TAPE ELECTRICO 33 / 3M CORRIENTE </t>
  </si>
  <si>
    <t xml:space="preserve">	EXTENSION ELECTRICA, POLARIZADA, DE 120 V, DE 30 m DE LARGO</t>
  </si>
  <si>
    <t>001400</t>
  </si>
  <si>
    <t>40171517</t>
  </si>
  <si>
    <t>92009231</t>
  </si>
  <si>
    <t>Tubo pvc cañería 12,7 mm</t>
  </si>
  <si>
    <t>92010424</t>
  </si>
  <si>
    <t>Tubo p/agua en una pulgada</t>
  </si>
  <si>
    <t>001520</t>
  </si>
  <si>
    <t>92009226</t>
  </si>
  <si>
    <t>tubo pvc cañería de 50,8 mm</t>
  </si>
  <si>
    <t>Unión lisa pvc 12 mm</t>
  </si>
  <si>
    <t>Unión pvc de 25,4 mm</t>
  </si>
  <si>
    <t>Unión pvc, conector de cinta de riego (conector 10 mm)</t>
  </si>
  <si>
    <t>01020</t>
  </si>
  <si>
    <t>Tee pvc 25,4 mm</t>
  </si>
  <si>
    <t>Tee lisa pvc de 12 mm</t>
  </si>
  <si>
    <t>920|8620</t>
  </si>
  <si>
    <t>Adaptador hembra pvc 12 mm</t>
  </si>
  <si>
    <t>Adaptador macho pvc 12,7 mm</t>
  </si>
  <si>
    <t>Adaptador hembra pvc 25,4 mm</t>
  </si>
  <si>
    <t>Adaptador macho pvc 25,4 mm</t>
  </si>
  <si>
    <t>01155</t>
  </si>
  <si>
    <t xml:space="preserve"> Plástico negro liso (Polipropileno) uso en la construcción. 4 mts ancho calibre  mínimo 6 milésimas de pulgada . (Present. Rollo continuo  de 20 mts mínimo)</t>
  </si>
  <si>
    <t xml:space="preserve"> Léase correctamente kilogramos de Plástico Transparente para techo de invernadero (Calibre 2 mm, de 4 a 6  mts ancho). Presentación rollo continuo mínimo de 25 kg </t>
  </si>
  <si>
    <t>Rollo</t>
  </si>
  <si>
    <t>Plástico uso agrícola tipo agritela</t>
  </si>
  <si>
    <t>Manguera de caucho reforzafda de 12,7 mm, para jardín. , (Present.  de 12 mts con sus respectivos acoples).</t>
  </si>
  <si>
    <t xml:space="preserve"> Manguera poliducto de 12,7 mm  de diámtero. (Presentación rollo de 90 mts, presión mínima 14 kg/cm2, calibre 2 mm)</t>
  </si>
  <si>
    <t>Manguera poliducto 25 mm</t>
  </si>
  <si>
    <t>151101</t>
  </si>
  <si>
    <t>Cinta goteo 16 mm, para riego agrícola</t>
  </si>
  <si>
    <t>rollo</t>
  </si>
  <si>
    <t>Bebedero avicola de niple</t>
  </si>
  <si>
    <t>007300</t>
  </si>
  <si>
    <t xml:space="preserve">Bandeja para germinación de semillas , biodegradable  (Tamaño  30,5 x 10x5 cm) . Con 12 espacios  tipo jiffy </t>
  </si>
  <si>
    <t>000006</t>
  </si>
  <si>
    <t>PLÁSTICO PARA PALETIZAR, EN ROLLO, PESO ROLLO 4 kg, LONGITUD APROXIMADA 450 m X 50 cm ANCHO</t>
  </si>
  <si>
    <t>MANGUERA PLASTICA ALMA DE NILON PARA JARDIN DE 22 m</t>
  </si>
  <si>
    <t>190301</t>
  </si>
  <si>
    <t>TAPAS PLASTICAS</t>
  </si>
  <si>
    <t xml:space="preserve">Metro </t>
  </si>
  <si>
    <t>Poliducto de 50,80 mm</t>
  </si>
  <si>
    <t>Cinta métrica de 5 m</t>
  </si>
  <si>
    <t xml:space="preserve">Bandeja para germinación de semillas , plástica, color negro  (Tamaño  32 x 48 cm) . Con 96 espacios de 40x40x40 mm. Apilable,  </t>
  </si>
  <si>
    <t>Lija para madera No 220 para agua</t>
  </si>
  <si>
    <t>Lija para madera No 80 en 36 " ancho respaldo en tela</t>
  </si>
  <si>
    <t>Metros</t>
  </si>
  <si>
    <t>Microaspersor para riego hortícola. Con estaca, capacidad  30 Lts (+- 5) por hora. Radio de mojado 2,5 a 3 mts. Aspersión giro de 360 grados.</t>
  </si>
  <si>
    <t>01185</t>
  </si>
  <si>
    <t>27111723</t>
  </si>
  <si>
    <t>92005764</t>
  </si>
  <si>
    <t>Llave de paso 12 mm</t>
  </si>
  <si>
    <t>000145</t>
  </si>
  <si>
    <t>40141607</t>
  </si>
  <si>
    <t>92038510</t>
  </si>
  <si>
    <t>Llave de paso 25 mm pvc</t>
  </si>
  <si>
    <t>000740</t>
  </si>
  <si>
    <t>92016686</t>
  </si>
  <si>
    <t>Llave paso 2" PVC</t>
  </si>
  <si>
    <t>30181701</t>
  </si>
  <si>
    <t>92121419</t>
  </si>
  <si>
    <t>Llave chorro 1,27 cm</t>
  </si>
  <si>
    <t>185</t>
  </si>
  <si>
    <t>Pala carrilera cabo corto</t>
  </si>
  <si>
    <t>000305</t>
  </si>
  <si>
    <t>Pala de acero tipo cafetalera</t>
  </si>
  <si>
    <t xml:space="preserve">Pala carrilera hoja de acero de 210 mm ancho y 240 mm de largo, con palo de madera de 1000 mm largo, </t>
  </si>
  <si>
    <t>27112004</t>
  </si>
  <si>
    <t>92044724</t>
  </si>
  <si>
    <t>Palin 16 ", en Y</t>
  </si>
  <si>
    <t>000340</t>
  </si>
  <si>
    <t>BROCA de 3.969 mm (5/32") alta velocidad</t>
  </si>
  <si>
    <t>Brocas para metal de 5,556 mm (7/32") Alta velocidad (tusteno)</t>
  </si>
  <si>
    <t>020</t>
  </si>
  <si>
    <t>Discos abrasivo para cortar de 4 1/2" x 7/8" x 1/4"</t>
  </si>
  <si>
    <t>Discos para cortar tubo de 14" x 1" x 7/64"</t>
  </si>
  <si>
    <t>Alicate Diablillo para alambre púas, tamaño 20 a 25 cm largo.</t>
  </si>
  <si>
    <t>01275</t>
  </si>
  <si>
    <t>Regadera manual, plástica , para uso en riego. Capacidad vólumen 8 a 12 litros. Con agarradera, con cuello disponiendo de terminal con multiples agujeros.</t>
  </si>
  <si>
    <t>01410</t>
  </si>
  <si>
    <t>Comedero avícola de 10 Kg ) ,material plástico, colgante, con pestaña en borde del plato.</t>
  </si>
  <si>
    <t>Bebedero avícola automático, estilo campana,  colgante, plastico. Diámetro  33 cm ( +- 5 cm)</t>
  </si>
  <si>
    <t>Bebedero avícola, plastico manual</t>
  </si>
  <si>
    <t>27111919</t>
  </si>
  <si>
    <t>92047568</t>
  </si>
  <si>
    <t>Lima para afilar machetes</t>
  </si>
  <si>
    <t>SIERRA CIRCULAR PARA MADERA</t>
  </si>
  <si>
    <t>SIERRA CINTA DE ACERO DE ALTA CALIDAD, ANCHO DE 19,05 mm (3/4 Pulg) PARA MADERA</t>
  </si>
  <si>
    <t>140</t>
  </si>
  <si>
    <t>000605</t>
  </si>
  <si>
    <t>BOQUILLA PARA SOLDAR</t>
  </si>
  <si>
    <t>155</t>
  </si>
  <si>
    <t>CINTA METRICA DE METAL (CM. Y PULG.) DE 5 MTS</t>
  </si>
  <si>
    <t>01190</t>
  </si>
  <si>
    <t>Cuchillo labores de agricultura</t>
  </si>
  <si>
    <t>01425</t>
  </si>
  <si>
    <t>Termometro ambiental</t>
  </si>
  <si>
    <t>004000</t>
  </si>
  <si>
    <t>PROTECTOR AUDITIVO</t>
  </si>
  <si>
    <t>006039</t>
  </si>
  <si>
    <t>POLAINAS DE CUERO</t>
  </si>
  <si>
    <t>29999</t>
  </si>
  <si>
    <t>00000</t>
  </si>
  <si>
    <t>Nivelador para mueble</t>
  </si>
  <si>
    <t>007500</t>
  </si>
  <si>
    <t>Rastrillo metalico 16 Dientes</t>
  </si>
  <si>
    <t>000599</t>
  </si>
  <si>
    <t>Carretillo</t>
  </si>
  <si>
    <t>Silla para montar equinos</t>
  </si>
  <si>
    <t>003820</t>
  </si>
  <si>
    <t>Piedra Mollejón . De forma cuadrada o rectangular. De 10 a 12 kg.</t>
  </si>
  <si>
    <t>002119</t>
  </si>
  <si>
    <t>27112402</t>
  </si>
  <si>
    <t>92072629</t>
  </si>
  <si>
    <t>Remachadora Manual</t>
  </si>
  <si>
    <t>002123</t>
  </si>
  <si>
    <t>Cuchilla metalico Despicadora de gallinas</t>
  </si>
  <si>
    <t>003841</t>
  </si>
  <si>
    <t>Piedra para afilar herramientas, tamaño 7x18 cm . Una cara con granulometría para afilado y la otra cara con granulometría para pulido.</t>
  </si>
  <si>
    <t>003660</t>
  </si>
  <si>
    <t>Bastón chuzo electrico</t>
  </si>
  <si>
    <t>Alicate diablillo para cerca</t>
  </si>
  <si>
    <t>095</t>
  </si>
  <si>
    <t>415</t>
  </si>
  <si>
    <t>000270</t>
  </si>
  <si>
    <t>Lima redonda en acero con puño (3/16 de pulgada para cadena de motosierra)</t>
  </si>
  <si>
    <t>20402</t>
  </si>
  <si>
    <t>130602</t>
  </si>
  <si>
    <t>ROLDANAS Y GUIAS PARA DOBLADORA</t>
  </si>
  <si>
    <t>004070</t>
  </si>
  <si>
    <t>PUNTA PHILLIPS PARA TALADRO</t>
  </si>
  <si>
    <t>FILTROS DE CARBONO PARA MÁSCARA DE PINTAR</t>
  </si>
  <si>
    <t>PRE-FILTROS DE CARBONO PARA MÁSCARA DE PINTAR</t>
  </si>
  <si>
    <t>Caja Plástica apilable.( descripción: medida 50x32x27 cm, largo  xancho x alto, ventilada en los cuatro laterales , fondo sellado (Sin orificios). Capacidad min. 20 Kgs, todas en un solo color a escoger.</t>
  </si>
  <si>
    <t>Caja Plástica apilable.( descripción: medida 73x43x36  cm, largo  xancho x alto, ventilada en los cuatro laterales , fondo sellado (Sin orificios). Capacidad min. 40 Kgs, todas en un solo color a escoger.</t>
  </si>
  <si>
    <t>190302</t>
  </si>
  <si>
    <t>Cartón para huevo</t>
  </si>
  <si>
    <t>190304</t>
  </si>
  <si>
    <t>Bolsa negra en polietileno, p/vivero 15x15 cm ancho por largo, con fuelle o sentadera. (Present.  1 Kg).</t>
  </si>
  <si>
    <t>CAJA DE USO PESADO CON TAPA, MATERIAL 100% POLIPROPILENO, ANCHO: 53 cm, ALTO: 38 cm, LARGO: 77 cm, VOLUMEN: 102 L, TEMPERATURA IDEAL PARA SU USO: (-10 °C a + 110 °C), COLORES: SURTIDOS.</t>
  </si>
  <si>
    <t>LAPIZ DE CARPINTERIA</t>
  </si>
  <si>
    <t>TIZA PARA MARCAR METAL</t>
  </si>
  <si>
    <t>003650</t>
  </si>
  <si>
    <t>AGUJA DESCARTABLE 100 unds</t>
  </si>
  <si>
    <t>Jeringa Descartable 10 Cc</t>
  </si>
  <si>
    <t>GUANTE PARA CIRUGÍA (par)</t>
  </si>
  <si>
    <t>131001</t>
  </si>
  <si>
    <t>Guante para palpación de bovinos</t>
  </si>
  <si>
    <t>000175</t>
  </si>
  <si>
    <t>BOTAS DE HULE   BOTA DE CAUCHO (HULE) BLINDADA # 40</t>
  </si>
  <si>
    <t>01075</t>
  </si>
  <si>
    <t>46181611</t>
  </si>
  <si>
    <t>92030207</t>
  </si>
  <si>
    <t>Bota de hule, PAR</t>
  </si>
  <si>
    <t>DELANTAL DE CUERO PARA SOLDAR</t>
  </si>
  <si>
    <t>001701</t>
  </si>
  <si>
    <t>MANGAS DE CUERO PARA SOLDAR</t>
  </si>
  <si>
    <r>
      <t xml:space="preserve">Cuerda de nylon  para albañilería, No.27 de peso 460 </t>
    </r>
    <r>
      <rPr>
        <b/>
        <u/>
        <sz val="10"/>
        <rFont val="Arial Nova Light"/>
        <family val="2"/>
      </rPr>
      <t>Gramos</t>
    </r>
    <r>
      <rPr>
        <sz val="10"/>
        <color indexed="10"/>
        <rFont val="Arial Nova Light"/>
        <family val="2"/>
      </rPr>
      <t xml:space="preserve"> </t>
    </r>
  </si>
  <si>
    <t>01090</t>
  </si>
  <si>
    <t>000259</t>
  </si>
  <si>
    <t>Léase correctamente metros Cuerda de Nylon (mecate) de 6 mm. (tipo Trenzado), Presentación rollo mínimo de 100 mts y máximo 1000 mts.</t>
  </si>
  <si>
    <t xml:space="preserve"> Mecate bananero Piola, rollo de 1 kilogramo. (polipropileno de 2 mm). </t>
  </si>
  <si>
    <t>Capa 2 piezas (pantalon y Yacket), de nylon ahulado. Fooro en pantalón y elástico en la cintura</t>
  </si>
  <si>
    <t>cortina para galpones avicolas, en tela laminada de polipropileno, uso avicultura, para control ambiental, ancho 2,05 m, calibre 4 mm (±    1,5 mm).</t>
  </si>
  <si>
    <t>Traje de seguridad desechable para uso en fumigación agrícola. Con gorro, Protección tipo 5 y 6, protección contra quimicos, textura confortable.Talla a escoger (Tipo kimono)</t>
  </si>
  <si>
    <t>Mallas de polipropileno para empaque, tamaño 50x90. Capacidad 35 kg (Tipo para cebolla)</t>
  </si>
  <si>
    <t>Sombrero de lona (típico costarrisence), con tapa nuca,  impermeable, (talla a escoger)</t>
  </si>
  <si>
    <t>002005</t>
  </si>
  <si>
    <t>Sarán protección de viveros 50/50</t>
  </si>
  <si>
    <t>Sarán protección de viveros antiafido</t>
  </si>
  <si>
    <t>Apero metalico 16 Cincha</t>
  </si>
  <si>
    <t>Coyunda para uso equino</t>
  </si>
  <si>
    <t>Grupera para equino</t>
  </si>
  <si>
    <t>Mantilla textil para montura equina</t>
  </si>
  <si>
    <t xml:space="preserve">	CAMISETA TIPO POLO UNISEX, TELA PIQUE 50% ALGODÓN Y 50 % POLIÉSTER DE 230 A 240 GRAMOS, 3 BOTONES CON LOGO DE LA INSTITUCIÓN, COLORES A ESCOGER</t>
  </si>
  <si>
    <t>GABACHA MANGA CORTA EN TELA DE LINETA CON 2 BOLSAS SUPERIOR Y 2 INFERIORES EN EL FRENTE</t>
  </si>
  <si>
    <t xml:space="preserve">	CALZADO DE SEGURIDAD DIELECTRICO, DISEÑO ERGONOMICO, CAÑA BAJA , PUNTERA DE COMPOSITE, CUERO IMPERMEABLE AL AGUA</t>
  </si>
  <si>
    <t>BOTA DE HULE, 100% IMPERMEABLES, COLOR NEGRO, CONSTRUIDA EN PVC, CON CAÑA DE 35 cm DE ALTO ±1 .</t>
  </si>
  <si>
    <t xml:space="preserve">	92284665</t>
  </si>
  <si>
    <t>HILO COLOR BLANCO, MATERIAL 100% POLIÉSTER, CALIBRE 45, EN 3 CABOS, CON 5486 m DE HILO POR CONO, CAJA DE CARTÓN CON 50 CONOS</t>
  </si>
  <si>
    <t>11161701</t>
  </si>
  <si>
    <t>TELA DE DOCOMA LISA, COLOR BLANCO, COMPOSICION 65% POLIESTER, 35% ALGODON, ANCHO 1500mm, DENSIDAD DE TRAMA 78 HILOS POR 0,0254 m, DENSIDAD DE URDIMBRE 102 HILOS POR 0,0254 m, PRESENTACION A GRANEL (m).</t>
  </si>
  <si>
    <t>MANTA CRUDA, MEDIDAS 1,50 m ANCHO X 30 LARGO, ROLLO</t>
  </si>
  <si>
    <t>000780</t>
  </si>
  <si>
    <t>TELA DE PAÑO, COLOR BLANCO, DE 150 cm DE ANCHO, TEXTURA GRUESA, 100% ALGODON, PRESENTACION A GRANEL (m).</t>
  </si>
  <si>
    <t>000980</t>
  </si>
  <si>
    <t>TELA IMPERMEABLE PARA CAPA DE POLIESTER PLASTIFICADA, CON TEXTURA SUAVE, COLOR A ESCOGER, ANCHO 150 cm, PRESENTACION A GRANEL POR m</t>
  </si>
  <si>
    <t>01135</t>
  </si>
  <si>
    <t>RED CUBRE CABELLO, TIPO HONGO, DESECHABLE, SUAVE, LIGERA, QUE PERMITA LA VENTILACION Y CUMPLA LA FUNCION DE RETENER LA CAIDA DEL CABELLO, PRESENTACION CAJA DE 100 UNIDADES</t>
  </si>
  <si>
    <t>ELASTICO</t>
  </si>
  <si>
    <t>000375</t>
  </si>
  <si>
    <t>DELANTAL IMPERMEABLE DE 90CM DE LARGO X 75CM DE ANCHO, COLOR BLANCO</t>
  </si>
  <si>
    <t>090</t>
  </si>
  <si>
    <t>Solución desinfectante de yodo</t>
  </si>
  <si>
    <t>Desinfectante limpiador veterinario</t>
  </si>
  <si>
    <t>42281603</t>
  </si>
  <si>
    <t>90041265</t>
  </si>
  <si>
    <t>Desinfectante veterinario</t>
  </si>
  <si>
    <t>Esponja Lavaplatos</t>
  </si>
  <si>
    <t>12161902</t>
  </si>
  <si>
    <t>90041334</t>
  </si>
  <si>
    <t>Detergente industrial</t>
  </si>
  <si>
    <t>000225</t>
  </si>
  <si>
    <t>Guante de hule grandes</t>
  </si>
  <si>
    <t>Cloro liquido en 3,78 l</t>
  </si>
  <si>
    <t>100015</t>
  </si>
  <si>
    <t xml:space="preserve">	47131604</t>
  </si>
  <si>
    <t>ESCOBITA CON PALO DE MADERA, DE FIBRA SINTETICA, TAMAÑO PEQUEÑA, MEDIDAS 13 cm ANCHO X 22 cm LARGO</t>
  </si>
  <si>
    <t>ESPONJAS NYLON LAVAPLATOS</t>
  </si>
  <si>
    <t>BALDE ESCURRIDOR DE ESTROPAJO COLOR AMARILLO, PARA 36 LITROS, DE 40cm ANCHO X 85cm ALTO X 32.5cm FONDO</t>
  </si>
  <si>
    <t>016500</t>
  </si>
  <si>
    <t>ANTEOJOS DE SEGURIDAD</t>
  </si>
  <si>
    <t>002200</t>
  </si>
  <si>
    <t>GUANTES PARA SOLDAR</t>
  </si>
  <si>
    <t>POLAINAS DE CUERO Protectores de piernas</t>
  </si>
  <si>
    <t>GUANTES DE CUERO</t>
  </si>
  <si>
    <t>008305</t>
  </si>
  <si>
    <t>CINTURÓN LUMBAR</t>
  </si>
  <si>
    <t>MÁSCARA DESECHABLE Máscaras o accesorios</t>
  </si>
  <si>
    <t xml:space="preserve">Mascarilla desechable contra polvo no tóxico, (cubriendo boca y nariz, sujeción con cordon, material papel blando) </t>
  </si>
  <si>
    <t>001040</t>
  </si>
  <si>
    <t>Mascara tipo media cara con respiarador contra gases y vapores, con cartucho de dos filtros. ( Para aplicación agroquímicos)</t>
  </si>
  <si>
    <t>GAFAS CLARAS PARA ESMERILADORES   Gafas de protección</t>
  </si>
  <si>
    <t>01015</t>
  </si>
  <si>
    <t>Gafa (Monogafa) transparente de ventilación indirecta, de policarbonato, (uso en aplicación agroquímicos, sujeción a través de tira elástica)</t>
  </si>
  <si>
    <t>190</t>
  </si>
  <si>
    <t>000201</t>
  </si>
  <si>
    <t>TRAJES QUIMICOS PARA TRABAJAR CON DIFERENTES TIPOS DE SUSTANCIAS    Trajes de trabajo protectores</t>
  </si>
  <si>
    <t>GUANTE DE PROTECCIÓN TÉRMICA (HORNO), CUBRE HASTA EL CODO, MATERIAL 100% DE ALGODÓN ESPECIALMENTE TRATADOS, LARGO 43,18 cm, TEMPERATURA HASTA 400°F, REPELEN AGUA Y MANCHAS,COLOR BEIGE</t>
  </si>
  <si>
    <t>00200</t>
  </si>
  <si>
    <t>CUBREBOCA DESECHABLE, 3 PLEGOS, MATERIAL POLIPROPILENO, FORMA RECTANGULAR, DIMENSIONES ANCHO 9 cm X LARGO 17,5 cm, PRESENTACIÓN CAJA 50 UNIDADES</t>
  </si>
  <si>
    <t>01215</t>
  </si>
  <si>
    <t xml:space="preserve">	CINTURON ELASTICO ERGONOMICO PARA EL AREA LUMBAR CON TIRANTES AJUSTABLES DE POLIPROPILENO</t>
  </si>
  <si>
    <t>01055</t>
  </si>
  <si>
    <t xml:space="preserve">	92207520</t>
  </si>
  <si>
    <t>CUCHARA PARA DOSIFICACIÓN DE MATERIALES GRANULARES. GRANDE. CAPACIDAD 1715 ml. MATERIAL ALUMINIO. PUNTA REDONDA</t>
  </si>
  <si>
    <t>01060</t>
  </si>
  <si>
    <t xml:space="preserve">	000002</t>
  </si>
  <si>
    <t>CUCHILLO DE ACERO INOXIDABLE, TIPO CHE,F DE 30,48 cm DE LARGO</t>
  </si>
  <si>
    <t>01240</t>
  </si>
  <si>
    <t>BANDEJA DE ALUMINIO, ANCHO DE 45 cm, LARGO DE 66 cm, CONFECCIONADAS EN UNA SOLA PIEZA</t>
  </si>
  <si>
    <t>RASQUETA HOJA DE ACERO INOXIDABLE CON MANGO PLASTICO DE 152,4 mm (6 pulg) X 76,2 mm (2 1/2 pulg)</t>
  </si>
  <si>
    <t>001550</t>
  </si>
  <si>
    <t>BOLILLO (RODILLO) PARA AMASAR, DE ACERO INOXIDABLE, DE 8,75 cm DE DIÁMETRO X 37,5 cm DE LARGO</t>
  </si>
  <si>
    <t>PEGAMENTO COLA BLANCA 850.</t>
  </si>
  <si>
    <t>Guante de cuero y lona (par)</t>
  </si>
  <si>
    <t>PEGAMENTO DE CONTACTO 5000</t>
  </si>
  <si>
    <t>Pegamento de contacto pvc, 0,48 L</t>
  </si>
  <si>
    <t>110601</t>
  </si>
  <si>
    <t>ASIENTO DE POLIETILENO 475 x 472 mm (TIPO CONCHA)</t>
  </si>
  <si>
    <t>110602</t>
  </si>
  <si>
    <t>RESPALDO DE POLIETILENO 396 x 265 mm</t>
  </si>
  <si>
    <t>ASIENTO DE POLIETILENO 415 x 403 mm</t>
  </si>
  <si>
    <t>Cuerda para motoguadaña</t>
  </si>
  <si>
    <t>000150</t>
  </si>
  <si>
    <t>Tapón plástico interno para tubo rectangular de 1" x 2"</t>
  </si>
  <si>
    <t>Tapón Plást.Inter. de 22 MM Cuadrado</t>
  </si>
  <si>
    <t>0000150</t>
  </si>
  <si>
    <t>Tapón Plást.Inter. de 22 MM Redondo</t>
  </si>
  <si>
    <t>Tapón Plást.Inter. de 25 MM Redondo</t>
  </si>
  <si>
    <t>Tapón Plást.exter. Hule 50x50 MM cuadrado</t>
  </si>
  <si>
    <t>000130</t>
  </si>
  <si>
    <t>CINTA (TAPETA), PLASTICA DE POLIETILENO, ANCHO 22 mm (7/8 pulg), PEGADO SIN CALOR, PARA TAPAR BORDES EN MUEBLES, PRESENTACIÓN ROLLO 50 m DE LARGO</t>
  </si>
  <si>
    <t>Cubierta para tornillo adhesivo color madera de 16 mm de diámetro y espesor de 0,55 mm</t>
  </si>
  <si>
    <t>110703</t>
  </si>
  <si>
    <t>FLEJE O ZUNCHO PLASTICO</t>
  </si>
  <si>
    <t>130901</t>
  </si>
  <si>
    <t>TARIMA DE POLIPROPILENO Y POLIETILENO DE 100CM DE ANCHO X 120CM DE LARGO X 12CM DE ALTO</t>
  </si>
  <si>
    <t>003255</t>
  </si>
  <si>
    <t>090402</t>
  </si>
  <si>
    <t xml:space="preserve">Servicios de Salud Penitenciaria </t>
  </si>
  <si>
    <t>15</t>
  </si>
  <si>
    <t>15121902</t>
  </si>
  <si>
    <t>92160747</t>
  </si>
  <si>
    <t>Lubricante</t>
  </si>
  <si>
    <t>un</t>
  </si>
  <si>
    <t>265</t>
  </si>
  <si>
    <t>REACTIVO ACEITE DE CLAVO(EUGENOL)PRESENTACIÓN FRASCO DE 30 ml</t>
  </si>
  <si>
    <t>270</t>
  </si>
  <si>
    <t>CEMENTO DENTAL DE HIDROXIDO DE CALCIO,CONCENTRACION CaOH45%PURO,JERINGA2mL, FOTOCURADO, RADIOPACO</t>
  </si>
  <si>
    <t>42152424</t>
  </si>
  <si>
    <t>CEMENTO DE HIDROXIDO DE CALCIO BASE (TUBO DE 13g)Y CATALIZADOR (TUBO DE 11g)RADIOPACO,AUTOCURADO,QUEELCONTENEDORDELABASEYELCATALIZADORNOOSCUREZCAOMANCHELABASEYELCATALIZADOR.PRESENTACIONENCAJA(INCLUYEBASE,CATALIZADORYBLOQUEOLOSETA PARA LA MEZCLA)</t>
  </si>
  <si>
    <t>MEPIVACAINA CLORHIDRATO AL 3%, ANESTESIA CON SOLUCION, SOLUCION INYECTABLE, PRESENTACION CAPSULE 1,8mL, CAJA 50 UNIDADES.</t>
  </si>
  <si>
    <t>LIDOCAINA AL 2%, SOLUCION INYECTABLE</t>
  </si>
  <si>
    <t>CAPSULA PREDOSIFICADA, AMALGAMA DE PLATA (PLATA 205 mg ,ESTAÑO 132 mg, COBRE 103 mg Y LIQUIDO(MERCURIO400mg),ESFERICA,SINFASE, GAMA 2, CAJA 50 UNIDADES.</t>
  </si>
  <si>
    <t>101101</t>
  </si>
  <si>
    <t>FLUORURO DE FOSFATO ACIDULADO,EN GEL,A 60s,AL 1,23%DEIONFLUORURO,APLICACIÓN SIN POSGUSTO AMARGO, PH=NEUTRO.PRESENTACION FRASCO DE 500 g. (+/- 10 g)</t>
  </si>
  <si>
    <t>IONOMERO DE VIDRIO PARA OBTURAR CAVIDADES DENTALES, POR FOTOPOLIMERACIÓN. RADIO PACO Y BIOACTIVO.QUE NO CONTEGA BIFEN OLA,HEMA,NIDERIVADOSASOCIADOSY/ORESINOSOS.PRESENTACIONCAJACON50CAPSULASDEFRAGUADO REGULAR.</t>
  </si>
  <si>
    <t>ADHESIVO DE RESINA DENTAL PARA TECNICAS DE GRABADO, PARA RESTAURACIONES DIRECTAS O INDIRECTAS, FRASCO 5 Ml.Adhesivodeparaserutilizadoentécnicasdegrabadototal,autograbadoograbadoselectivodeesmalte,tantopararestauracionesdirectascomoindirectas.Sistemadedispensadorápidoyfácilparaelprocedimiento.Compatiblecontodosloscomposites. Vida útil de 24 meses como mínimo</t>
  </si>
  <si>
    <t>255</t>
  </si>
  <si>
    <t>110701</t>
  </si>
  <si>
    <t>GEL HIALURONICO</t>
  </si>
  <si>
    <t>150801</t>
  </si>
  <si>
    <t>GLUCONATO DE CLORHEXIDINA AL 2%,SIN ALCOHOL Y SIN AZÚCAR, PRESENTACIÓN EN ENVASES DE 60ML (+/-1ML),BACTERICIDA,USO TÓPICO.</t>
  </si>
  <si>
    <t>000600</t>
  </si>
  <si>
    <t>GLUCONATO DE CLORHEXIDINA AL 0.12%, SIN ALCOHOL Y SIN AZÚCAR, PRESENTACIÓN DE GALÓN, BACTERICIDA, USO TÓPICO</t>
  </si>
  <si>
    <t>002020</t>
  </si>
  <si>
    <t>GLUCONATO DE CLOREHEXIDINA AL 0.12% SIN ALCOHOL Y SIN AZUCAR, PRESENTACIÓN DE LITRO, BACTERICIDA, USO TÓPICO</t>
  </si>
  <si>
    <t>001010</t>
  </si>
  <si>
    <t>MASCARILLA TIPO BOZAL DE USO ODONTOLOGICO O SIMILAR</t>
  </si>
  <si>
    <t xml:space="preserve">AGUJA,LARGA,USODENTAL,BIPUNTA,TAMAÑO0,360mm(27GAUGE) </t>
  </si>
  <si>
    <t>AGUJA,CORTA,USO DENTAL, BIPUNTA,TAMAÑO 0,255mm(30GAUGE) X21 mm LARGO,DESECHABLES. Caracterisca: Un biselado corte menor de 45"</t>
  </si>
  <si>
    <t>190405</t>
  </si>
  <si>
    <t>Broca de usos Dental , redonda tipo Diamante número 4</t>
  </si>
  <si>
    <t>Broca de usos Dental , redonda tipo Diamante número 3</t>
  </si>
  <si>
    <t>BROCA USO DENTAL, CÓNICA DIAMANTE, # 700, PERNO DE ACERO INOXIDABLE O GRADO MEDICO</t>
  </si>
  <si>
    <t>BROCA USO DENTAL, RECTA DIAMANTE, # 556, PERNO DE ACERO INOXIDABLE O GRADO MEDICO</t>
  </si>
  <si>
    <t>BROCA USO DENTAL. LLAMA LARGA. DIAMANTE; 22 mm DE LONGITUD. PARA PULIR RESINA COMPUESTA. PERNO DE ACERO INOXIDABLE O GRADO MEDICO</t>
  </si>
  <si>
    <t>BROCA USO DENTAL. CILINDRICA CONICA. PARA CIRUGIA DE  IMPACTADOS. GRADO MEDICO =/O ACERO INOXIDABLE . MANGO CON MEDIDA 25 mm DE LARGO X 1,60 mm DE ANCHO. PARA ALTA VELOCIDAD</t>
  </si>
  <si>
    <t>BROCA USO DENTAL. REDONDA. PARA CIRUGIA DE  IMPACTADOS. GRADO MEDICO =/O ACERO INOXIDABLE. MANGO CON MEDIDA 25 mm DE LARGO X 1,60 mm DE ANCHO PARA ALTA VELOCIDAD</t>
  </si>
  <si>
    <t>190423</t>
  </si>
  <si>
    <t>PORTA AMALGAMA, FABRICADO EN ACERO INOXIDABLE (GRADO MEDICO), 2 DISPENSADORES DE MATERIAL Y/O PUNTAS, FÁCIL ACCESO A CAVIDAD DENTAL, LONGITUD TOTAL 16 cm</t>
  </si>
  <si>
    <t>190421</t>
  </si>
  <si>
    <t>PORTA AMALGAMA, TEFLONADO, 1 DISPENSADOR DE MATERIAL Y/O PUNTA, FORMA CURVA, LONGITUD TOTAL 17 cm</t>
  </si>
  <si>
    <t>AMALGAMADOR DENTAL. SISTEMA ANALOGO. CON CIZALLA METALICA O PLASTICA GRADO MEDICO. COBERTOR PLASTICO GRADO MEDICO PARA CAPSULA CON MATERIAL RESTAURADOR . TEMPORIZADOR DE 0 A 60 s, 110 V, MEDIDA  24 cm DE LARGO X 19 cm DE ANCHO</t>
  </si>
  <si>
    <t>430</t>
  </si>
  <si>
    <t xml:space="preserve"> BROCHA PARA APLICAR ADHESIVO EN CAVIDAD DENTAL, MANGO PLASTICO, CERDAS O BROCHA PLASTICA, LONGITUD TOTAL 10 cm, RESISTENTE A ADHESIVOS DENTINARIOS, PRESENTACION PAQUETE 100 UNIDADES</t>
  </si>
  <si>
    <t>000770</t>
  </si>
  <si>
    <t>Para el empacado de la amalgama y rotación del instrumental estéril. Elaborado en acero inoxidable, autoclavable. Puntas de cada extremo con medidas de 2,2 mm y 1,9 mm  de diámetro</t>
  </si>
  <si>
    <t>PORTA MATRIZ DE ACERO INOXIDABLE, CON FACILIDAD DE MANIPULACION PARA EL AJUSTE Y CONTORNO DEL EMPASTE DENTAL.</t>
  </si>
  <si>
    <t>007725</t>
  </si>
  <si>
    <t>EXPLORADOR. PUNTA ROMO O REDONDA. TIPO Y/O SONDA, ATRAUMATICO, CONSTRUIDO EN ACERO INOXIDABLE GRADO MEDICO. MEDIDA 16 cm DE LONGITUD TOTAL</t>
  </si>
  <si>
    <t>PIEZA DE MANO ALTA VELOCIDAD, SILENCIOSA, USO ODONTOLÓGICO, CONEXIÓN TIPO BORDEN, CAMBIA FRESA X BOTON (PUSH BOOTON), PULVERIZADOR AGUA, MINIMO 3 SALIDAS, VELOCIDAD 380000-480000 RPM, TAMAÑO CABEZAL ª10, CONSUMO AIRE 34 - 37 L/min, TORQUE 10 N, RESISTENCIA MINIMA 1000 CICLOS ESTERILIZACIÓN, CUERPO ACERO INOXIDABLE, LONGITUD TOTAL 11,5 cm</t>
  </si>
  <si>
    <t>ESPEJO BUCAL PLANO No.5, FABRICADO EN ACERO INOXIDABLE, QUE FORME UNA SOLA IMAGEN, A SU VEZ QUE CONTENGA EL ELEMENTO QUIMICO RODEON</t>
  </si>
  <si>
    <t>190409</t>
  </si>
  <si>
    <t>LOSETA DE VIDRIO PARA LA MEZCLA DE MATERIAL DENTAL, CON UN TAMAÑO DE 15 cm X 8 cm X 1,5 cm FABRICADO EN VIDRIO DE ALTA CALIDAD.</t>
  </si>
  <si>
    <t>190410</t>
  </si>
  <si>
    <t>JERINGA PARA CARPULE DENTAL, ACERO INOXIDABLE, EN UNA SOLA PIEZA, CON ARPON PARA ASPIRAR, MEDIDA 15 cm (+-1cm)</t>
  </si>
  <si>
    <t>190411</t>
  </si>
  <si>
    <t>INSTRUMENTO WESCOTT, ACERO INOXIDABLE, DE DOS EXTREMOS, MANGO TEXTURIZADO, PARA MOLDEAR SURCOS DE MEDIANA PROFUNDIDAD, MEDIDA 15 cm (+-1 cm)</t>
  </si>
  <si>
    <t>190412</t>
  </si>
  <si>
    <t>INSTRUMENTO CLEOIDE, DE ACERO INOXIDABLE, DE DOS EXTREMOS, MANGO TEXTURIZADO, MEDIDA 15 cm (+- 1 cm) DE LONGITUD</t>
  </si>
  <si>
    <t>190413</t>
  </si>
  <si>
    <t xml:space="preserve"> EMPACADOR DE AMALGAMA EN ACERO INOXIDABLE, AUTOCLAVABLE, PUNTAS DE CADA EXTREMO, DIAMETRO PUNTAS 2,2 mm Y 1,9 mm</t>
  </si>
  <si>
    <t>190414</t>
  </si>
  <si>
    <t>BRUÑIDOR PARA ALMAGAMA, DOBLE EXTREMO (UN EXTREMO MEDIANO Y EL OTRO EXTREMO MEDIANO), MANGO TEXTURIZADO, CON FACILIDAD DE MANIPULACION PARA EL AJUSTE Y CONTORNO DEL EMPASTE DENTAL.</t>
  </si>
  <si>
    <t>BRUÑIDOR PARA ALMAGAMA, DOBLE EXTREMO (UN EXTREMO MEDIANO Y EL OTRO EXTREMO PEQUEÑO), MANGO TEXTURIZADO, CON FACILIDAD DE MANIPULACION PARA EL AJUSTE Y CONTORNO DEL EMPASTE DENTAL.</t>
  </si>
  <si>
    <t>190415</t>
  </si>
  <si>
    <t>ELEVADOR RECTO, PUNTA ACTIVA AGUDA DE 3 mm DE ANCHO, FABRICADO EN ACERO INOXIDABLE, DISEÑO ERGONOMICO.</t>
  </si>
  <si>
    <t>190416</t>
  </si>
  <si>
    <t>CUCHARA QUIRÚRGICA, DOBLE EXTREMO (UN EXTREMO MEDIANO Y EL OTRO EXTREMO PEQUEÑO), DE ACERO INOXIDABLE, MANGO TEXTURIZADO, CON FACILIDAD DE MANIPULACIÓN  PARA REMOVER CARIES DENTAL</t>
  </si>
  <si>
    <t>ELEVADOR BANDERA DERECHO, ANGULADO A MESIAL, PARA REMOVER PEQUEÑOS RESTOS RADICULARES, FABRICADO EN ACERO INOXIDABLE (ÁPICES RADICULARES)</t>
  </si>
  <si>
    <t>190417</t>
  </si>
  <si>
    <t>PINZA PARA REDUCIR HUESO, CONSTRUIDA DE ACERO INOXIDABLE, MANGO CON ESTRÍAS, LARGO 15 cm (+ - 1 cm).</t>
  </si>
  <si>
    <t>190420</t>
  </si>
  <si>
    <t>MICROMOTOR PARA USO ODONTOLOGICO , BAJA VELOCIDAD, COMPATIBLE CON CONTRANGULO , 60 N/cm, FIBRA OPTICA</t>
  </si>
  <si>
    <t>190408</t>
  </si>
  <si>
    <t>FORCEPS UNIVERSAL PARA MOLARES SUPERIORES DE O PARA ADULTO INSTRUMENTO QUIRURGICO DE ACERO INOXIDABLE. . CON AMBAS TERMINALES O EXTREMOS ACTIVOS, SIMILARES A PICO LORO.  MEDIDA 17 cm DE LONGITUD</t>
  </si>
  <si>
    <t>190404</t>
  </si>
  <si>
    <t>FORCEPS PARA DIENTES ANTERIORES SUPERIORES, PARA ADULTO, INSTRUMENTO QUIRURGICO, ACERO INOXIDABLE, MEDIDA 17 cm (+-1cm)</t>
  </si>
  <si>
    <t>SONDA DE ACERO INOXIDABLE, QUIRURGICA ,LONGITUD 115 mm LARGO ESTILO ACANALADA, PARA USO MEDICO</t>
  </si>
  <si>
    <t>ALGODÓN HEMOSTÁTICO DE GELATINA PORCINA, USO DENTAL, ABSORBIBLE, MEDIDA 1 cm x 1 cm x 1 cm, EMPAQUE INDIVIDUAL, ESTÉRIL.</t>
  </si>
  <si>
    <t>APLICADORES O MICRO PINCELES DE ADHESIVO DENTAL, TAMAÑO MEDIO, FIBRAS NO ABSORBENTES, CAPACIDAD DE SUSPENDER 1/8 DE GOTA, CABEZAL DE PRECISION 2 mm, CAJA 100 UNIDADES</t>
  </si>
  <si>
    <t>150</t>
  </si>
  <si>
    <t>BANDA MYLAR, TRANSPARENTE, DESECHABLE, DE 50,8 mm DE ANCHO X 0,05 mm DE ESPESOR, PRESENTACIÓN CAJA DE 50 UNIDADES</t>
  </si>
  <si>
    <t>BOLSA AUTO-SELLANTE, MEDIDAS 85 mm - 95 mm ANCHO X 250 mm - 260 mm LARGO PARA ESTERILIZAR</t>
  </si>
  <si>
    <t>CUÑAS DE MADERA</t>
  </si>
  <si>
    <t xml:space="preserve"> HILO DENTAL ENCERADO , FIBRAS RESISTENTES A DESHILACHARSE Y DESGASTARSE, SABOR A MENTA, EN CAJA DE 25 m</t>
  </si>
  <si>
    <t>CINTAS INDICADORAS DE ESTERILIZACIÓN, PRUEBAS CONTROL BIOLÓGICO VAPOR CON CICLOS DE 121°C (250°F) SIN VACIO Y 132°C (270°F) CON VACIO, CAJA 50 UNIDADES</t>
  </si>
  <si>
    <t xml:space="preserve"> TIRA DE LIJA PARA OBTURAR RESINA , FLEXIBLE Y DELGADA, DE POLIESTER RESISTENTE Y CUBIERTA DE MICROPARTICULA DE ALUMINA (OXIDO DE ALUMINIO), GRANULO MEDIO, CON CENTRO NEUTRO PARA PULIDO (SUPERFICIE), LISA Y BRILLANTE DEL COMPOSITE, MEDIDA 4 mm X 150 mm (+/- 1 mm). PRESENTACION ENVASE DE 100 UNIDADES.</t>
  </si>
  <si>
    <t xml:space="preserve"> TIRA DE LIJA PARA OBTURAR AMALGAMA , FLEXIBLE Y DELGADA, DE ACERO INOXIDABLE Y GRANULO MEDIO, DE ALTA RESISTENCIA AL PULIR LA AMALGAMA, CALIBRE 4 mm X 150 mm (+/- 1 mm). PRESENTACION ENVASE DE 12 UNIDADES.</t>
  </si>
  <si>
    <t>00150</t>
  </si>
  <si>
    <t xml:space="preserve"> RESINA DE DIMETACRILATO DE URETANO, COMPATIBLE CON TECNICAS ADHESIVAS, PARA BASE INTERMEDIA, ESTIMULAR Y/O FORMAR DENTINA, POR LIBERACION DE CALCIO, HIDROXILO, FOSFATO E IONES FLUORURO, LIBRE DE BIFENOL A Y DEMAS DERIVADOS DEL BPA, RADIOPACA Y FOTOPOLIMERIZABLE. PRESENTACION JERINGA DE 1,2 mL</t>
  </si>
  <si>
    <t>INTEGRADOR QUÍMICO PARA CONTROL DE AUTOCLAVADO  PAQUETES CON 100 UNIDADES. Medidas: 10cmlargo(+,-0.5)x2(+,-0.5)cm de ancho</t>
  </si>
  <si>
    <t>INSERTO DE CAVITRÓN 25K, 10 PSI PARA LA REMOCIÓN DE CÁLCULOS SUPRAGINGIVIALES, PUNTA DE TRABAJO EN ACERO INOXIDABLE, EL MANGO PLÁSTICO Inserto de Cavitrón 25 K PSI 10 Inserto para de tartrajedental, de irrigación interna con rocío focalizado.ESPECIFICACIONES Ideal para la remoción de cálculos supragingiviales,se puede utilizar con potencia de baja a media.No tiene tubos externos. Menor Spray de agua COMPOSICIÓN Material El apilado magnetoestrictivo en permanickel.El Cuerpo de conexión en acero inoxidable de 17-4PH. La punta de trabajo ade acero inoxidable Tipo 420. El mango plástico esta molde adoa alta temperatura en polímero de cristal líquido.</t>
  </si>
  <si>
    <t>EYECTORES (SUCTORES)DE SALIVA PLÁSTICOS,TRANSPARENTES CON TAPA AZUL,DESCARTABLES Y AJUSTABLE A LA BOCA,MEDIDA15cm LARGO, SIN EFECTO MEMORIA,PRESENTACION EMPAQUES CON 100 UNIDADES.</t>
  </si>
  <si>
    <t>290</t>
  </si>
  <si>
    <t>011060</t>
  </si>
  <si>
    <t>LIMPIADOR ENZIMATICO, PARA DESINFECTAR EQUIPO E INSTRUMENTAL MEDICO DENTAL,TABLETA 2,7g, A BASE DE DICLOROISOCIANURATO SODIO AL 60%, PARA DILUIREN AGUA, PRESENTACIÓN EMPAQUE 30 UNIDADES</t>
  </si>
  <si>
    <t>PELÍCULA RADIOGRÁFICA DENTAL,TIPO PERIPICAL #2</t>
  </si>
  <si>
    <t xml:space="preserve">RESINA PARA RESTAURACIONES ANTERO -
POSTERIORES DE NANORELLENO, COLOR A 1,
ESMALTE 4 g
Resina para Restauraciones Antero-posteriores de
Nanorelleno cuyo tamaño de partícula sean igual o
menor a 100 nanómetros esta característica deberá
ser certificada por la casa fabricante o indicarse en
la literatura del producto matriz orgánica de tipo
bis
</t>
  </si>
  <si>
    <t>248</t>
  </si>
  <si>
    <t>090995</t>
  </si>
  <si>
    <t>JERINGA DE RESINA, PARA RESTAURACIONES
DENTALES ANTERIORES Y POSTERIORES, TONO A
2 ESMALTE, PRESENTACIÓN 4 g
Excelente pulido y retención de pulido frente a los
micro rellenos, optima fluorescencia, codificada
según la opacidad, material radiopaco, fácil
manipulación .
Libre de HEMA, TEGDMA, BISDMA</t>
  </si>
  <si>
    <t>JERINGA PARA RESINA, PARA RESTAURACIONES
DENTALES ANTERIORES Y POSTERIORES, TONO A
3,5, EFECTO CAMALEÓNICO, PRESENTACIÓN 4 g.
JERINGA PARA RESINA, TONO A 3,5, DE 4 g
(EFECTO CAMALEÓNICO) EXCELENTE PULIDO Y
RETENCIÓN DE PULIDO FRENTE A LOS MICRO
RELLENOS, OPTIMA FLUORESCENCIA
CODIFICADA SEGÚN LA CAPACIDAD, MATERIAL
RADIOPACO, FÁCIL MANIPULACIÓN.
Libre de HEMA, TEGDMA, BISDMA.</t>
  </si>
  <si>
    <t>RESINA PARA RESTAURACIONES ANTERO
POSTERIORES DE DE NANORELLENO COLOR A3,
TAMAÑO DE PARTÍCULA QUE SEAN IGUAL O
MENOR A 100 NANÓMETROS, TIEMPO DE
POLIMERIZACIÓN DE 20 s POR CAPA DE 1,5 A 2
mm, PRESENTACIÓN JERINGA DE 4 g
Libre de HEMA, TEGDMA, BISDMA.</t>
  </si>
  <si>
    <t>RESINA PARA RESTAURACIONES DENTALES
ANTERIORES Y POSTERIORES TONO B1, EFECTO
CAMALEONICO, PRESENTACION EN JERINGAS DE
4 g. QUE SEA DE EXCELENTE PULIDO Y
RETENCIÓN FRENTE A LOS MICRORELLENOS,
OPTIMA FLUORESCENCIA CODIFICADA SEGÚN LA
CAPACIDAD. MATERIAL RADIOPACO. FACIL
MANIPULACIÓN. LIBRE DE BPA Y DERIVADOS.
Libre de HEMA, TEGDEMA, BISDEMA.</t>
  </si>
  <si>
    <t>ACIDO FOSFORICO AL 37%, PRESENTACION
JERINGA 12 g, PARA GRABAR ACIDO DE LA
ESTRUCTURA DEL DIENTE</t>
  </si>
  <si>
    <t>Resina Humectante, líquida fotocurable, jeringa de 1,2cc con 2 puntas de aplicación</t>
  </si>
  <si>
    <t>RESINA FORMA COLOR A2</t>
  </si>
  <si>
    <t>RESINA FORMA COLOR A3.</t>
  </si>
  <si>
    <t>RESINA FORMA COLOR A3.5</t>
  </si>
  <si>
    <t>BANDA PARA MATRIZ</t>
  </si>
  <si>
    <t>BANDEJA METALICA PARA INSTRUMENTAL</t>
  </si>
  <si>
    <t>Cepillos para pulir resina en forma redonda con fibra de partículas pulidora de carburo de silicón</t>
  </si>
  <si>
    <t xml:space="preserve">42292903 </t>
  </si>
  <si>
    <t xml:space="preserve">92227507 </t>
  </si>
  <si>
    <t>Pinza de acero inoxidable estilo mayo porta agujas 16 cm</t>
  </si>
  <si>
    <t>42291802</t>
  </si>
  <si>
    <t>92007171</t>
  </si>
  <si>
    <t>Pinza hemostatica de acero inoxidable, mosquito recto 12 cm</t>
  </si>
  <si>
    <t>92103903</t>
  </si>
  <si>
    <t>Pinza disección recta de 12 cm, con estrias internas externas (sin dientes)</t>
  </si>
  <si>
    <t>41122404</t>
  </si>
  <si>
    <t>92272629</t>
  </si>
  <si>
    <t>Pinza hemostatica de acero inoxidable, Kelly recto 12 cm</t>
  </si>
  <si>
    <t>42291614</t>
  </si>
  <si>
    <t>92066908</t>
  </si>
  <si>
    <t>Tijera de acero inoxidable recta tipo Metzembau 14 cm</t>
  </si>
  <si>
    <t>BASTÓN DE 4 PUNTOS DE APOYO AJUSTABLE EN ALUMINIO, CON AGARRADERA ACOLCHADA Y TAPÓN ANTIDESLIZANTE. TAMAÑO MÍNIMO 76,2 cm (30 Pulg), MÁXIMO 99,6 cm (39 Pulg)</t>
  </si>
  <si>
    <t>PRESERVATIVO DE LÁTEX NATURAL, LISOS, TRANSPARENTES, SIMÉTRICOS, CON DEPÓSITO. LUBRICADOS CON SILICONA DE GRADO MÉDICO. EN PRESENTACIÓN DE 100 UNIDADES, CADA UNA EMPACADA INDIVIDUALMENTE.</t>
  </si>
  <si>
    <t>MASCARILLA QURÚRGICA</t>
  </si>
  <si>
    <t>42181601</t>
  </si>
  <si>
    <t>92037484</t>
  </si>
  <si>
    <t>ESFIGMOMANOMETRO</t>
  </si>
  <si>
    <t>42182101</t>
  </si>
  <si>
    <t>92093334</t>
  </si>
  <si>
    <t>ESTETOSCOPIO</t>
  </si>
  <si>
    <t>PORTA SUERO</t>
  </si>
  <si>
    <t>42182015</t>
  </si>
  <si>
    <t xml:space="preserve">Espéculo descartable de polipropileno de 4-5 mm, para otoscopio de adulto </t>
  </si>
  <si>
    <t xml:space="preserve">
BIOMBO CON TUBO DE ALUMINIO ANODIZADO
RESISTENTE DE 2,54 cm DE DIÁMETRO (1 Pulg).
LOS PANELES DEL BIOMBO SON DE VINILO
BLANCO BACTERIOSTÁTICO IGNÍFUGO DE 6 mm
CUATRO RUEDAS CON CAPUCHÓN DE 7,62 cm (3
Pulg). FÁCIL DE MANTENER Y LIMPIAR. ALTURA
TOTAL: 179,07 cm (70 ½ Pulg). PESO DEL
PRODUCTO: 6803,89 g (15 lb). PESO DE ENVÍO:
971,85 g (20 lb). MEDIDAS DE CADA PANEL CON
BISAGRA: 142,24 cm DE ALTURA (56 Pulg), 69,85
cm DE ANCHO (27 ½ Pulg). CON LA GUÍA DE
BIOMBO, TUBO DE ALUMINIO ANODIZADO DE
2,54 cm DIÁMETRO, RESISTENTE, PANELES
VINILO BLANCO 6 mm, ALTURA 179,07 cm, 4
RUEDAS CON CAPUCHÓN DE 7,62 cm, PESO
</t>
  </si>
  <si>
    <t>007590</t>
  </si>
  <si>
    <t>PAPEL GRADO MEDICO. PAPEL DE ARTICULAR EN FORMA DE HERRADURA, PRESENTACION EN CAJA DE 6 UNIDADES</t>
  </si>
  <si>
    <t>PAPEL ENCERADO, PAPEL PARA MEZCLA DE MEDICAMENTOS DENTALES EN FORMA DE LOSETAS DE 8x8 cm EN BLOCK DE 100 UNIDADES CADA UNA</t>
  </si>
  <si>
    <t>PAPEL SÁBANA PARA CAMILLA, ROLLOS DE PAPEL
PARA CUBRIR CAMILLA, MEDIDA 54 cm ANCHO X
38 m LARGO</t>
  </si>
  <si>
    <t>000009</t>
  </si>
  <si>
    <t>PAPEL TERMOSENSIBLE, DIMENSIONES 14 cm LARGO X 11 cm ANCHO, PRESENTACIÓN 200 HOJAS</t>
  </si>
  <si>
    <t>300015</t>
  </si>
  <si>
    <t>toalla para manos</t>
  </si>
  <si>
    <t>002019</t>
  </si>
  <si>
    <t>Anteojos de seguridad ocupacional (claros)</t>
  </si>
  <si>
    <t>Anteojos de seguridad ocupacional (oscuros)</t>
  </si>
  <si>
    <t>000450</t>
  </si>
  <si>
    <t>42152477</t>
  </si>
  <si>
    <t>92163066</t>
  </si>
  <si>
    <t>PUNTAS ACCESORIAS, GUTTA PERCHA, LONGITUD 30 mm, PRESENTACION CAJA 100 PUNTAS,</t>
  </si>
  <si>
    <t>42281508</t>
  </si>
  <si>
    <t>92001796</t>
  </si>
  <si>
    <t>AUTOCLAVE AUTOMÁTICA, CON UNA CAPACIDAD DE 24,6 L, TANQUE RESERVORIO CON CAPACIDAD DE 5,3 L</t>
  </si>
  <si>
    <t>42151636</t>
  </si>
  <si>
    <t>92034583</t>
  </si>
  <si>
    <t>LIMPIADOR ULTRASÓNICO, TIPO CAVITRÓN</t>
  </si>
  <si>
    <t>25</t>
  </si>
  <si>
    <t>200</t>
  </si>
  <si>
    <t>42182805</t>
  </si>
  <si>
    <t>92007135</t>
  </si>
  <si>
    <t>Balanza clínica con altímetro, uso pediátrico</t>
  </si>
  <si>
    <t>001840</t>
  </si>
  <si>
    <t>nebulizador</t>
  </si>
  <si>
    <t>silla de ruedas</t>
  </si>
  <si>
    <t>Balanza de adulto</t>
  </si>
  <si>
    <t>Doppler Fetal</t>
  </si>
  <si>
    <t>Negatoscopio</t>
  </si>
  <si>
    <t>mesa de mayo</t>
  </si>
  <si>
    <t>Equipo Diagnostico de pared</t>
  </si>
  <si>
    <t>140407</t>
  </si>
  <si>
    <t>MONITOR DE SIGNOS VITALES</t>
  </si>
  <si>
    <t>Lampara de cuello de ganso</t>
  </si>
  <si>
    <t>silla de baño</t>
  </si>
  <si>
    <t>SILLON DENTAL UNIDAD DENTAL FIJA, LARGO 176 cm x ANCHO 70 cm x ALTURA 40 cm, SUCTORES DE ALTA Y BAJA POTENCIA, BOTELLA AUXILIAR ALTA TENSION 0,75 L, FILTRO Y VENTURY DE AIRE</t>
  </si>
  <si>
    <t>EQUIPO DIGITAL DE RADIOLOGIA PARA ODONTOLOGIA, 2 SENSORES IMPERMEABLES INTRAOARALES, SENSORES 20 X 30 +/- 10 mm Marca ZEN X Modelo ZEN X</t>
  </si>
  <si>
    <t>Camilla de exploración fija</t>
  </si>
  <si>
    <t>003220</t>
  </si>
  <si>
    <t>lampara de fotocurado</t>
  </si>
  <si>
    <t>001750</t>
  </si>
  <si>
    <t>Muletas</t>
  </si>
  <si>
    <t>Desfibrilador externo automatico</t>
  </si>
  <si>
    <t>42191807</t>
  </si>
  <si>
    <t>92102052</t>
  </si>
  <si>
    <t>Cama de observación</t>
  </si>
  <si>
    <t xml:space="preserve"> RAYOS X DENTAL FIJO, FOCO PUNTUAL 0,8 mm, CORRIENTE 3 mA, PESO 1,9 kg, ALTO VOLTAJE 60 kV, ALIMENTACIÓN 110 VAC, TEMPORIZADOR ELECTRÓNICO 0,01 a 1,6 s, DIMENSIONES 18,13 cm ANCHO X 25,55 cm PROFUNDIDAD X 13,35 cm ALTURA, INTERFASE PARA COMPUTADORA</t>
  </si>
  <si>
    <t>ARMARIO PARA RESGUARDAR MEDICAMENTOS</t>
  </si>
  <si>
    <t>Electrocardiógrafo</t>
  </si>
  <si>
    <t xml:space="preserve">Unidad de Logística </t>
  </si>
  <si>
    <t>10301</t>
  </si>
  <si>
    <t>82121507</t>
  </si>
  <si>
    <t>92005862</t>
  </si>
  <si>
    <t>PUBLICACIONES</t>
  </si>
  <si>
    <t>10303</t>
  </si>
  <si>
    <t>82121902</t>
  </si>
  <si>
    <t>92002501</t>
  </si>
  <si>
    <t xml:space="preserve">EMPASTE CONTRATO </t>
  </si>
  <si>
    <t>160701</t>
  </si>
  <si>
    <t>81112099</t>
  </si>
  <si>
    <t>SERVICIO DE RENOVACIÓN PARA LA EMISIÓN DE CERTIFICADOS DIGITALES Y SUS RESPECTIVOS DISPOSITIVOS CRIPTOGRÁFICOS DE FIRMA DIGITAL.</t>
  </si>
  <si>
    <t>003280</t>
  </si>
  <si>
    <t>92144927</t>
  </si>
  <si>
    <t>SERVICIO DE EMISION PARA LA EMISIÓN DE CERTIFICADOS DIGITALES Y SUS RESPECTIVOS DISPOSITIVOS CRIPTOGRÁFICOS DE FIRMA DIGITAL.</t>
  </si>
  <si>
    <t>72151604</t>
  </si>
  <si>
    <t>92170251</t>
  </si>
  <si>
    <t>Contrato Mantenimiento preventivo y correctivo de Extintores</t>
  </si>
  <si>
    <t>LIMPIEZA DE TANQUES SEPTICOS CONTRATO SEGÚN DEMANDA</t>
  </si>
  <si>
    <t>M3</t>
  </si>
  <si>
    <t>080820</t>
  </si>
  <si>
    <t>Fumigación Centros Penales Contrato establecido</t>
  </si>
  <si>
    <t>72101511</t>
  </si>
  <si>
    <t>92002508</t>
  </si>
  <si>
    <t>Contrato establecido Reparación de Aires acondicionados portatiles</t>
  </si>
  <si>
    <t>Contrato por Mantenimiento preventivo y correctivo de aires acondicionados piso cielo</t>
  </si>
  <si>
    <t xml:space="preserve">MANTENIMIENTO CORRECTIVO Y PREVENTIVO DE LAVADORAS Y SECADORAS INDUSTRIAL </t>
  </si>
  <si>
    <t>190501</t>
  </si>
  <si>
    <t>COLONIA PARA BEBE DE 200 ml</t>
  </si>
  <si>
    <t>000066</t>
  </si>
  <si>
    <t>53131502</t>
  </si>
  <si>
    <t>92027801</t>
  </si>
  <si>
    <t>CONTRATO PARA LA COMPRA DE PASTAS DENTALES</t>
  </si>
  <si>
    <t>TOALLAS HUMEDAS PARA BEBE, CON AROMA, HIPOALÉRGICAS, GLICERINA, ALOE Y VITAMINA E, SIN ALCOHOL, MATERIAL ALGODONADO, PAQUETE 80 UNIDADES</t>
  </si>
  <si>
    <t>UNGUENTO CON OXIDO DE ZINC, ACEITE DE HIGADO DE BACALAO, VITAMINA E, PRESENTACIÓN ENVASE 235 g</t>
  </si>
  <si>
    <t>12171703</t>
  </si>
  <si>
    <t>90007662</t>
  </si>
  <si>
    <t xml:space="preserve">TINTA AZUL PARA SELLO </t>
  </si>
  <si>
    <t xml:space="preserve">TINTA NEGRA PARA SELLO </t>
  </si>
  <si>
    <t>001120</t>
  </si>
  <si>
    <t>42231807</t>
  </si>
  <si>
    <t>92289714</t>
  </si>
  <si>
    <t>BOQUILLA (TETILLA) DE FLUJO ULTRA BAJO PARA CHUPÓN, MATERIAL DE SILICÓN LIBRE DE BPA, ALTO DE 40 mm a 60 mm</t>
  </si>
  <si>
    <t>29901</t>
  </si>
  <si>
    <t>BANDA DE HULE #18 (PAQUETE DE 100 UNIDADES)</t>
  </si>
  <si>
    <t>44122101</t>
  </si>
  <si>
    <t>92068927</t>
  </si>
  <si>
    <t>BANDA DE HULE #32 (PAQUETE DE 100 UNIDADES)</t>
  </si>
  <si>
    <t>100011</t>
  </si>
  <si>
    <t>44121701</t>
  </si>
  <si>
    <t>92030110</t>
  </si>
  <si>
    <t>BOLIGRAFO AZUL (CAJA DE 12 UNIDADES)</t>
  </si>
  <si>
    <t>125030</t>
  </si>
  <si>
    <t>44122011</t>
  </si>
  <si>
    <t>92035560</t>
  </si>
  <si>
    <t>CARPETA MANILA TAMAÑO CARTA (FOLDER)</t>
  </si>
  <si>
    <t>125040</t>
  </si>
  <si>
    <t>92035561</t>
  </si>
  <si>
    <t>CARPETA MANILA TAMAÑO OFICIO (FOLDER)</t>
  </si>
  <si>
    <t>175010</t>
  </si>
  <si>
    <t>31201512</t>
  </si>
  <si>
    <t>92046198</t>
  </si>
  <si>
    <t>CINDA ADHESIVA PEQUEÑA DE 12 Ó 18 MM</t>
  </si>
  <si>
    <t>31201503</t>
  </si>
  <si>
    <t>92018002</t>
  </si>
  <si>
    <t>CINTA ADHESIVA PARA ENMASCARAR (MASKING TAPE), DE 5.08 CMS ( 2 PULGADAS )</t>
  </si>
  <si>
    <t>CINTA DE EMPAQUE DE 50 MM (2")</t>
  </si>
  <si>
    <t>44103203</t>
  </si>
  <si>
    <t>92033970</t>
  </si>
  <si>
    <t xml:space="preserve">CINTA PARA RELOJ MARCADOR BIT  TS200 Ó TR-300 </t>
  </si>
  <si>
    <t>1040</t>
  </si>
  <si>
    <t>00000001</t>
  </si>
  <si>
    <t>44122104</t>
  </si>
  <si>
    <t>92125802</t>
  </si>
  <si>
    <t>CLIP CORRIENTES</t>
  </si>
  <si>
    <t>92125801</t>
  </si>
  <si>
    <t>CLIP JUMBO</t>
  </si>
  <si>
    <t>90033855</t>
  </si>
  <si>
    <t>CLIP MARIPOSA</t>
  </si>
  <si>
    <t>31201610</t>
  </si>
  <si>
    <t>92030333</t>
  </si>
  <si>
    <t xml:space="preserve">GOMERO ENVASE DE 240 ML </t>
  </si>
  <si>
    <t>575020</t>
  </si>
  <si>
    <t>44122107</t>
  </si>
  <si>
    <t>92002390</t>
  </si>
  <si>
    <t>GRAPAS LISA ESTANDAR (26/6)</t>
  </si>
  <si>
    <t>130701</t>
  </si>
  <si>
    <t>43212299</t>
  </si>
  <si>
    <t>92082559</t>
  </si>
  <si>
    <t>KIT PARA FIRMA DIGITAL. CONSISTE EN LECTOR, TARJETA Y CERTIFICADO DIGITAL. DISPOSITIVO DE ALTO RENDIMIENTO EN PC / SC USB DE LA JERARQUIA NACIONAL DE FIRMA DIGITAL.</t>
  </si>
  <si>
    <t>190802</t>
  </si>
  <si>
    <t>43211798</t>
  </si>
  <si>
    <t>92155750</t>
  </si>
  <si>
    <t>LECTOR PARA TARJETA INTELIGENTE DE FIRMA DIGITAL, CONEXIÓN USB, DRIVERLESS, COMPATIBLE CON TARJETAS INTELIGENTES QUE IMPLEMENTEN ALGORITMOS SHA-1,SHA-256,AES-128, DES, 3DES, RSA</t>
  </si>
  <si>
    <t>715015</t>
  </si>
  <si>
    <t>44121708</t>
  </si>
  <si>
    <t>90002557</t>
  </si>
  <si>
    <t>MARCADOR ACRILICO NEGRO CAJA 12 UNIDADES</t>
  </si>
  <si>
    <t>000710</t>
  </si>
  <si>
    <t>44121716</t>
  </si>
  <si>
    <t>92124983</t>
  </si>
  <si>
    <t>MARCADOR FOSFORECENTE CAJA 12 UNIDADES</t>
  </si>
  <si>
    <t>700045</t>
  </si>
  <si>
    <t>90009704</t>
  </si>
  <si>
    <t>MARCADOR NEGRO PERMANENTE CAJA 12 UNIDADES</t>
  </si>
  <si>
    <t>007000</t>
  </si>
  <si>
    <t>14111530</t>
  </si>
  <si>
    <t>92053802</t>
  </si>
  <si>
    <t>PAPEL QUITA Y PON MEDIANO (PAQUETES DE 6 UNIDADES)</t>
  </si>
  <si>
    <t>11155</t>
  </si>
  <si>
    <t>180401</t>
  </si>
  <si>
    <t>24141501</t>
  </si>
  <si>
    <t>92074614</t>
  </si>
  <si>
    <t>PLASTICO PARA PALETIZAR</t>
  </si>
  <si>
    <t>150010</t>
  </si>
  <si>
    <t>44122118</t>
  </si>
  <si>
    <t>90002585</t>
  </si>
  <si>
    <t>PRENSA PARA FOLDER (FASTENER)</t>
  </si>
  <si>
    <t>025010</t>
  </si>
  <si>
    <t>92134943</t>
  </si>
  <si>
    <t>ARCHIVADOR  DE CARTÓN CARTA (AMPO)</t>
  </si>
  <si>
    <t>025015</t>
  </si>
  <si>
    <t>92134952</t>
  </si>
  <si>
    <t>ARCHIVADOR  DE CARTÓN OFICIO (AMPO)</t>
  </si>
  <si>
    <t>44111912</t>
  </si>
  <si>
    <t>90000980</t>
  </si>
  <si>
    <t>BORRADOR PARA PIZARRA</t>
  </si>
  <si>
    <t>004920</t>
  </si>
  <si>
    <t>44111515</t>
  </si>
  <si>
    <t>92118755</t>
  </si>
  <si>
    <t xml:space="preserve">CAJAS DE CARTON CON UNAS MEDIDAS DE 50cm. X 31 cm. X 25 cm. </t>
  </si>
  <si>
    <t>030015</t>
  </si>
  <si>
    <t>44122017</t>
  </si>
  <si>
    <t>92030121</t>
  </si>
  <si>
    <t>CARPETA COLGANTE CARTA</t>
  </si>
  <si>
    <t>CARPETA COLGANTE OFICIO</t>
  </si>
  <si>
    <t>001205</t>
  </si>
  <si>
    <t>14111519</t>
  </si>
  <si>
    <t>92068430</t>
  </si>
  <si>
    <t>CARTULINA KIMBERLY PAQUETES DE 25 UNIDADES</t>
  </si>
  <si>
    <t>14111531</t>
  </si>
  <si>
    <t>90003158</t>
  </si>
  <si>
    <t>CUADERNO RAYADO COMUN DE 100 HOJAS</t>
  </si>
  <si>
    <t>92018049</t>
  </si>
  <si>
    <t>LIBROS DE ACTAS 200 FOLIOS</t>
  </si>
  <si>
    <t>175056</t>
  </si>
  <si>
    <t>14111507</t>
  </si>
  <si>
    <t>92135446</t>
  </si>
  <si>
    <t xml:space="preserve">PAPEL BOND BLANCO DE 75 GRAMOS TAMAÑO ORIGINAL PARA FOTOCOPIADORA </t>
  </si>
  <si>
    <t>RESMAS</t>
  </si>
  <si>
    <t>PRUEBAS PSICOLOGICAS - AREA PSICOLOGIA</t>
  </si>
  <si>
    <t>ALMOHADA 100 % IMPERMEABLE, ANITHONGOS, ANTIBACTERIANO CON ZIPPER, DE 47 cm (ANCHO) X 67 cm (LARGO) X 10 cm (GROSOR), RELLENO DE ESPUMA FLEXIBLE DE POLIURETANO</t>
  </si>
  <si>
    <t>52121513</t>
  </si>
  <si>
    <t>92006504</t>
  </si>
  <si>
    <t xml:space="preserve">COBIJA INDIVIDUAL </t>
  </si>
  <si>
    <t xml:space="preserve">		52121508</t>
  </si>
  <si>
    <t>COBIJA PARA BEBÉ.TELA FRANELA, 100% POLIÉSTER, FORMA RECTÁNGULA, LA MEDIDA DEL LADO MÁS LARGO DEBE SER 100 cm Y EL LADO MÁS CORTO 70 cm, DIFERENTES COLORES. PARA AMBOS SEXOS</t>
  </si>
  <si>
    <t>000030</t>
  </si>
  <si>
    <t xml:space="preserve">COLCHON PARA CUNA, GROSOR 12,70 cm (5 pulg) TAMAÑO 125 X 68 cm </t>
  </si>
  <si>
    <t>1015</t>
  </si>
  <si>
    <t>56101508</t>
  </si>
  <si>
    <t>COLCHONES ORTOPEDICOS</t>
  </si>
  <si>
    <t>30181607</t>
  </si>
  <si>
    <t>92083913</t>
  </si>
  <si>
    <t>CORTINA PARA BAÑO</t>
  </si>
  <si>
    <t>PAÑAL DESECHABLE EXTRA EXTRA GRANDE (EEG) PARA NIÑOS (AS), ABSORBENTES, CUBIERTA EXTERNA TIPO TELA, CON BARRERA ANTIESCURRIMIENTOS, ELÁSTICO EN ENTREPIERNA Y CINTURA, CUBIERTA INTERNA CON UNA FÓRMULA QUE BRINDA MAYOR PROTECCIÓN A LA PIEL DEL CONTACTO CON LA HUMEDAD, PESO: A PARTIR DE 14 Kg, PAQUETE 32 UNIDADES</t>
  </si>
  <si>
    <t>PAÑAL DESECHABLE EXTRA GRANDE (EG) PARA NIÑOS (AS) ABSORBENTES, CUBIERTA EXTERNA TIPO TELA, CON BARRERA ANTIESCURRIMIENTOS, ELÁSTICO EN ENTREPIERNA Y CINTURA, CUBIERTA INTERNA CON UNA FÓRMULA QUE BRINDA MAYOR PROTECCIÓN A LA PIEL DEL CONTACTO CON LA HUMEDAD, PESO 12 Kg A 15 Kg PAQUETE DE 60 UNIDADES</t>
  </si>
  <si>
    <t>PAÑAL DESECHABLE GRANDE (G) PARA NIÑOS (AS) ABSORBENTES, CUBIERTA EXTERNA TIPO TELA, CON BARRERA ANTIESCURRIMIENTOS, ELÁSTICO EN ENTREPIERNA Y CINTURA, CUBIERTA INTERNA CON UNA FÓRMULA QUE BRINDA MAYOR PROTECCIÓN A LA PIEL DEL CONTACTO CON LA HUMEDAD, PESO DE LOS 9 Kg A LOS 12,5 Kg, PAQUETE DE 60 UNIDADES</t>
  </si>
  <si>
    <t>PAÑAL DESECHABLE MEDIANO (M) PARA NIÑOS (AS) ABSORBENTES, CUBIERTA EXTERNA TIPO TELA, CON BARRERA ANTIESCURRIMIENTOS, ELÁSTICO EN ENTREPIERNA Y CINTURA, CUBIERTA INTERNA CON UNA FÓRMULA QUE BRINDA MAYOR PROTECCIÓN A LA PIEL DEL CONTACTO CON LA HUMEDAD, PESO: DESDE LOS 5,5 Kg A LOS 9,5 Kg PAQUETE DE 60 UNIDADES</t>
  </si>
  <si>
    <t>PAÑAL DESECHABLE PARA RECIEN NACIDO (RN Ó N) ABSORBENTES, HIPOALÉGENICOS, SISTEMA ANTIFILTRACIÓN, CUBIERTA EXTERNA TIPO TELA, AUTOAJUSTABLES, 0% FRAGANCIA, PROTECCIÓN HASTA POR 12 h, PREFERIBLEMENTE CON FIBRAS NATURALES, PESO: HASTA 4 Kg. PRESENTACIÓN EN PAQUETE DE 30 A 40 PAÑALES</t>
  </si>
  <si>
    <t>PAÑAL DESECHABLE PEQUEÑO (P) PARA NIÑOS (AS), ABSORBENTES, CUBIERTA EXTERNA TIPO TELA, CON BARRERA ANTIESCURRIMIENTOS, ELÁSTICO EN ENTREPIERNA Y CINTURA, CUBIERTA INTERNA CON UNA FÓRMULA QUE BRINDA MAYOR PROTECCIÓN A LA PIEL DEL CONTACTO CON LA HUMEDAD, PESO: HASTA 6 Kg PAQUETE DE 60 UNIDADES</t>
  </si>
  <si>
    <t>170</t>
  </si>
  <si>
    <t>52121509</t>
  </si>
  <si>
    <t>92006500</t>
  </si>
  <si>
    <t>SABANAS INDIVIDUALES</t>
  </si>
  <si>
    <t>003500</t>
  </si>
  <si>
    <t xml:space="preserve">		49121508</t>
  </si>
  <si>
    <t>TOLDO PARA CUNA (MOSQUITERO), MEDIDAS 2,20 m ALTO X 5,50 m ANCHO, EN TELA MARQUISET CON ARO Y ALAMBRE DE SOPORTE REVESTIDO EN PLÁSTICO, COLOR BLANCO</t>
  </si>
  <si>
    <t>000079</t>
  </si>
  <si>
    <t>47121702</t>
  </si>
  <si>
    <t>92257286</t>
  </si>
  <si>
    <t>BASUREROS  TAPA Y RUEDAS -50 GL</t>
  </si>
  <si>
    <t>47131807</t>
  </si>
  <si>
    <t>92053762</t>
  </si>
  <si>
    <t>BLANQUEADOR INDUSTRIAL EN CUBETAS EN EMBASE DE 189,271 LITROS</t>
  </si>
  <si>
    <t>100010</t>
  </si>
  <si>
    <t>47111701</t>
  </si>
  <si>
    <t>92042125</t>
  </si>
  <si>
    <t>47121701</t>
  </si>
  <si>
    <t>92029583</t>
  </si>
  <si>
    <t>BOLSA TIPO JARDIN CONTRATO 21 UN</t>
  </si>
  <si>
    <t xml:space="preserve">CHAMPÚ PARA BEBÉ, HIPOALERGÉNICO, CON INGREDIENTES HUMECTANTES, AROMA DE MANZANILLA, PEDIATRICAMENTE PROBADO, USO DIARIO DE DÍA PRESENTACIÓN DE 400 ml </t>
  </si>
  <si>
    <t>90003227</t>
  </si>
  <si>
    <t>DESINFECTANTE EN ENVASES DE 208 LITROS</t>
  </si>
  <si>
    <t>53131608</t>
  </si>
  <si>
    <t>92001335</t>
  </si>
  <si>
    <t>DETERGENTE EN POLVO PAQUETES DE KILO</t>
  </si>
  <si>
    <t>90015033</t>
  </si>
  <si>
    <t>117</t>
  </si>
  <si>
    <t>92132975</t>
  </si>
  <si>
    <t xml:space="preserve">DISPENSADOR DE JABON LIQUIDO </t>
  </si>
  <si>
    <t>47131701</t>
  </si>
  <si>
    <t>92132969</t>
  </si>
  <si>
    <t>DISPENSADOR DE TOALLAS</t>
  </si>
  <si>
    <t>ESCOBAS DE NYLON</t>
  </si>
  <si>
    <t>HISOPO PARA INODORO</t>
  </si>
  <si>
    <t>HIPOCLORITO DE SODIO EN ENVASES DE 208 LITROS</t>
  </si>
  <si>
    <t>ENVASES</t>
  </si>
  <si>
    <t>125010</t>
  </si>
  <si>
    <t>47131608</t>
  </si>
  <si>
    <t>92121715</t>
  </si>
  <si>
    <t>000290</t>
  </si>
  <si>
    <t>92115694</t>
  </si>
  <si>
    <t>JABON BACTERICIDA PARA MANOS DE 400 ML</t>
  </si>
  <si>
    <t>JABON DE BAÑO PARA BEBE, 90 GRAMOS</t>
  </si>
  <si>
    <t>92083026</t>
  </si>
  <si>
    <t>JABON TOCADOR CONTRATO</t>
  </si>
  <si>
    <t>47131501</t>
  </si>
  <si>
    <t>92115832</t>
  </si>
  <si>
    <t>MECHAS N 24 O ESTROPAJO PARA PISOS</t>
  </si>
  <si>
    <t>200015</t>
  </si>
  <si>
    <t>47131601</t>
  </si>
  <si>
    <t>92040205</t>
  </si>
  <si>
    <t>PALAS PARA BASURA</t>
  </si>
  <si>
    <t>47131609</t>
  </si>
  <si>
    <t>92038799</t>
  </si>
  <si>
    <t>PALO PISO PLASTICOS (TIPO PRENSA AMERICANA)</t>
  </si>
  <si>
    <t>175075</t>
  </si>
  <si>
    <t>14111704</t>
  </si>
  <si>
    <t>92015075</t>
  </si>
  <si>
    <t xml:space="preserve">PAPEL HIGIENICO EN ROLLOS EN PAQUETES DE 48 UNIDADES </t>
  </si>
  <si>
    <t>Bulto</t>
  </si>
  <si>
    <t>PAPEL HIGIENICO, TIPO JUMBO,</t>
  </si>
  <si>
    <t>090302</t>
  </si>
  <si>
    <t>53131603</t>
  </si>
  <si>
    <t>92130068</t>
  </si>
  <si>
    <t xml:space="preserve">RASURADORA MAQUINILLA DESECHABLE </t>
  </si>
  <si>
    <t>53131628</t>
  </si>
  <si>
    <t>92138768</t>
  </si>
  <si>
    <t xml:space="preserve">SHAMPU SACHET, paquete de 24 Unidades </t>
  </si>
  <si>
    <t xml:space="preserve">  14111703</t>
  </si>
  <si>
    <t>90032316</t>
  </si>
  <si>
    <t>TOALLAS DE SECADO DE MANOS CAJA DE 6 UNIDADES</t>
  </si>
  <si>
    <t>131101</t>
  </si>
  <si>
    <t>pendiente creación</t>
  </si>
  <si>
    <t>ESTERILIZADOR DE CHUPONES, VOLTAJE 110V - 60HZ, DE POLIPROPILENO, CONSUMO DE ENERGÍA 650 W O MENOS, ELIMINACIÓN DEL 99.9% DE GERMENES</t>
  </si>
  <si>
    <t>180102</t>
  </si>
  <si>
    <t>EXTRACTOR MANUAL DE LECHE MATERNA, 1 BIBERÓN 150 mL, SOPORTE DE BIBERÓN, 2 FASES ESTIMULACIÓN Y EXTRACCIÓN, LIBRE DE BISFENOL -A (BPA)</t>
  </si>
  <si>
    <t>29907</t>
  </si>
  <si>
    <t>190701</t>
  </si>
  <si>
    <t>HERVIDOR DE AGUA, CAPACIDAD DE 1,7 L, POTENCIA DE 1100 W, INÁLAMBRICO, SE LIBERA DE LA BASE PARA SERVIR, PROTECCIÓN DE SECADO POR EBULLICIÓN, BASE ROTATORIA DE 360°, BOTÓN DE ENCENDIDO/APAGADO, APAGADO AUTÓMATICO, MATERIAL ACERO INOXIDABLE, VENTANA PARA EL NIVEL DEL AGUA</t>
  </si>
  <si>
    <t>SOPORTE METÁLICO PARA PANTALLAS DE TELEVISIÓN, DE ALTA RESISTENCIA, COLOR NEGRO, ADAPTABLE A TELEVISORES ENTRE 48,26 cm (19 in) Y 152,40 cm (60 in), SOPORTAR 90,71 kg (200 lb), INCLINACIÓN AJUSTABLE DE 15°, ROTACIÓN DE 45° A LA IZQUIERDA Y DERECHA, PALANCA DE BLOQUEO PARA SEGURIDAD Y PROTECCIÓN, SISTEMA VESA (DE 75 mm Y MÁS).</t>
  </si>
  <si>
    <t>000099</t>
  </si>
  <si>
    <t>49161603</t>
  </si>
  <si>
    <t>92062890</t>
  </si>
  <si>
    <t xml:space="preserve">BALON FUTBOL </t>
  </si>
  <si>
    <t>49161505</t>
  </si>
  <si>
    <t>92063036</t>
  </si>
  <si>
    <t>BALON FUTBOL SALA</t>
  </si>
  <si>
    <t>92101065</t>
  </si>
  <si>
    <t>COLCHON DE ESPUMA</t>
  </si>
  <si>
    <t>92006499</t>
  </si>
  <si>
    <t>COLCHON DE ESPUMA PARA CONYUGAL</t>
  </si>
  <si>
    <t>50103</t>
  </si>
  <si>
    <t>52161505</t>
  </si>
  <si>
    <t>92016410</t>
  </si>
  <si>
    <t>PANTALLA PLANA DE 32"</t>
  </si>
  <si>
    <t>43191512</t>
  </si>
  <si>
    <t>92036894</t>
  </si>
  <si>
    <t>TELEFONO FIJO</t>
  </si>
  <si>
    <t>92024977</t>
  </si>
  <si>
    <t>TELEFONO INALAMBRICO</t>
  </si>
  <si>
    <t>50104</t>
  </si>
  <si>
    <t>56101702</t>
  </si>
  <si>
    <t>92008198</t>
  </si>
  <si>
    <t>ARCHIVADOR METALICO</t>
  </si>
  <si>
    <t>92073664</t>
  </si>
  <si>
    <t>ESCRITORIO DE METAL TIPO SECREARIA</t>
  </si>
  <si>
    <t>080605</t>
  </si>
  <si>
    <t>MESA DE PICNIC RECTANGULAR, HECHA CON MATERIAL RECICLADO PARA EXTERIORES, DIMENSIONES LARGO 130 cm, ANCHO 120 cm, ALTO 71,7 cm, CON BANCAS UNIDAS A LA MESA DESDE LOS CENTROS DE SUS LONGITUDES, ENSAMBLADO CON TORNILLOS DE ROSCA ANCHA DE CARROCERIA, COLOR A ESCOGER</t>
  </si>
  <si>
    <t>MESA HEXAGONAL MATERIAL POLIETILENO Y POLIPROPILENO RECILADOS ENSAMBJADOS CON TORNILOS DE ROSCA ANCHA DE CARROCERIA NO REQUIERE PINTURA INMUNE A PLAGAS RESITENTE A LA HUMENDAD Y ES PIRO-RESISTENTE RESISTE TEMPERATURAS DE -40 °C A +70 °C DIMENSIONES 240 cm 120 cm ALTURA 75 cm</t>
  </si>
  <si>
    <t>56101599</t>
  </si>
  <si>
    <t>92163741</t>
  </si>
  <si>
    <t>MESAS PLEGABLES RESINA</t>
  </si>
  <si>
    <t>56101504</t>
  </si>
  <si>
    <t>92029040</t>
  </si>
  <si>
    <t>SILLA GIRATORIA ERGONOMICA</t>
  </si>
  <si>
    <t>92073676</t>
  </si>
  <si>
    <t>00000007</t>
  </si>
  <si>
    <t>SILLA TIPO CAJERO CON RODINES</t>
  </si>
  <si>
    <t>56101542</t>
  </si>
  <si>
    <t>92073691</t>
  </si>
  <si>
    <t>SILLAS PLEGABLES RESINA</t>
  </si>
  <si>
    <t>40101604</t>
  </si>
  <si>
    <t>92001004</t>
  </si>
  <si>
    <t>VENTILADOR DE COLUMNA</t>
  </si>
  <si>
    <t>92001003</t>
  </si>
  <si>
    <t>VENTILADOR DE PARED</t>
  </si>
  <si>
    <t>005720</t>
  </si>
  <si>
    <t>JUEGO INFLABLE DE VINIL VOLTAJE DE 110 V TAMAÑO (LARGO X ANCHO X ALTO) 2,8 m X 2,1 m X 2,5 m GRADO INDUSTRIAL, COSTURAS DOBLES Y ZIPPERS FORRADOS, IMPERMEABLE, CON BOLSO -MOTOR -KIT DE REPARACIÓN RAPIDA</t>
  </si>
  <si>
    <t>PLAYGROUND CON 2 TOBOGANES DE CAÍDA, ESCALERA PARA 2 NIVELES, JUEGOS INTERACTIVOS NÚMEROS Y MOTORA, TUBO LOCO PARA BAJAR, TECHO RESGUARDO ÁREA DE JUEGO, CAPACIDAD 150 kg, MEDIDAS 6,20 m ANCHO x 3,05 m LARGO x 3,70 m ALTO</t>
  </si>
  <si>
    <t>200202</t>
  </si>
  <si>
    <t xml:space="preserve">	49241701</t>
  </si>
  <si>
    <t>TRAMPOLIN GRANDE, DIAMETRO 4,25 m, MATERIAL PVC CON NYLON (PARA NIÑOS), REFORZADO, RESISTENTE PARA NIÑOS HASTA 12 AÑOS</t>
  </si>
  <si>
    <t>001630</t>
  </si>
  <si>
    <t>COLCHÓN LAVABLE DE VINIL</t>
  </si>
  <si>
    <t>CUNA PARA BEBÉ EN MADERA SÓLIDA, MEDIDAS 47,5 cm ALTO x 88,5 cm ANCHO x 2 m LARGO CON CAJÓN PARA CAMBIADOR DE PAÑALES CON 3 GAVETAS, BARANDAS MÓVILES PARA CONVERTIRLA EN CAMA</t>
  </si>
  <si>
    <t>48101516</t>
  </si>
  <si>
    <t>92023511</t>
  </si>
  <si>
    <t>HORNO DE MICROONDAS TIPO INDUSTRIAL</t>
  </si>
  <si>
    <t>001880</t>
  </si>
  <si>
    <t>47111502</t>
  </si>
  <si>
    <t>92844827</t>
  </si>
  <si>
    <t>LAVADORA AUTOMATICA DE 17 KILOS</t>
  </si>
  <si>
    <t>LAVADORA SEMI-AUTOMATICA, DE 12 kg, DE 2 VELOCIDADES, CON 3 NIVELES DE AGUA Y FILTRO ATRAPA PELUSA, 110 v</t>
  </si>
  <si>
    <t>48101505</t>
  </si>
  <si>
    <t>92047363</t>
  </si>
  <si>
    <t>PERCOLADOR INDUSTRIAL PARA 65 TASAS</t>
  </si>
  <si>
    <t>160</t>
  </si>
  <si>
    <t>92139117</t>
  </si>
  <si>
    <t>REFRIGERADORA DE 14 PIES</t>
  </si>
  <si>
    <t>SECADORA ELECTRICA DE ROPA CON CAPACIDAD DE 15 kg, 3 NIVELES DE TEMPERATURA, PANEL DE CONTROL MANUAL DE PERILLAS, 5 CICLOS DE SECADO</t>
  </si>
  <si>
    <t>100020</t>
  </si>
  <si>
    <t>BOLSA DE BASURA TAMAÑO GRANDE PAQUETE 47 U</t>
  </si>
  <si>
    <t>BOLSA TIPO JARDIN CONTRATO 21 U</t>
  </si>
  <si>
    <t>000</t>
  </si>
  <si>
    <t>165</t>
  </si>
  <si>
    <t>000022</t>
  </si>
  <si>
    <t>000085</t>
  </si>
  <si>
    <t>00080</t>
  </si>
  <si>
    <t>00001</t>
  </si>
  <si>
    <t>000036</t>
  </si>
  <si>
    <t>25010</t>
  </si>
  <si>
    <t>190201</t>
  </si>
  <si>
    <t>92101329</t>
  </si>
  <si>
    <t>90017454</t>
  </si>
  <si>
    <t>31161507</t>
  </si>
  <si>
    <t>92279403</t>
  </si>
  <si>
    <t>44121706</t>
  </si>
  <si>
    <t>92146495</t>
  </si>
  <si>
    <t>42152908</t>
  </si>
  <si>
    <t>92151986</t>
  </si>
  <si>
    <t>92284106</t>
  </si>
  <si>
    <t>42191810</t>
  </si>
  <si>
    <t>92183682</t>
  </si>
  <si>
    <t>000501</t>
  </si>
  <si>
    <t>LIJADORA ELÉCTRICA MANUAL</t>
  </si>
  <si>
    <t>ESMERILADORA ANGULAR 115 MM</t>
  </si>
  <si>
    <t>CARRETILLA HIDRAULICA PARA USO PESADO Carretilla para tarimas o paletas</t>
  </si>
  <si>
    <t>001500</t>
  </si>
  <si>
    <t>MAQUINA TRONZADORA O CORTADORA DE METAL Sierra para metales</t>
  </si>
  <si>
    <t>001105</t>
  </si>
  <si>
    <t>MANOMETRO Reguladores de gas</t>
  </si>
  <si>
    <t>001200</t>
  </si>
  <si>
    <t>Bomba centrífuga eléctrica, 1,5 HP, 110-220 V,3400 rpm,  monofásica, succión y descarga 3,17 cm (1.25 pulgadas)</t>
  </si>
  <si>
    <t>000024</t>
  </si>
  <si>
    <t>Motosierra  manual, combustión, potencia 2,8 HP ,  Cilindrada  45 a 50 cc, espada de 50 cm.  Incluye set de herramientas (al menos cubo, lima, destornillador plano y Philips).</t>
  </si>
  <si>
    <t>Despicadora de aves</t>
  </si>
  <si>
    <t>Arado agrícola de tres discos</t>
  </si>
  <si>
    <t xml:space="preserve"> Bomba  de fumigación, tanque plástico de 18 litros. , lanza de 50 cm, correas ajustables. (bomba manual de Uso agrícola)</t>
  </si>
  <si>
    <t>Bomba de espalda con   motor , potencia 2,6  Kw, cilindrada 56,5 cm 3 , alcance 11,5 mts, Peso máximo 11,1 kgs, 56,5 cm3. (Uso agrícola, Capacidad Tanque 12 a 14 litros,)</t>
  </si>
  <si>
    <t xml:space="preserve">Reflector infrarrojo, potencia 250 W, voltaje 120 V, rosca E27, para calentamiento ambiental (No luminario).  </t>
  </si>
  <si>
    <t xml:space="preserve">Lámpara de emergencia con dos lentes . 120 V, 60 HZ,  Batería capacidad de 90 minutos. </t>
  </si>
  <si>
    <t>004010</t>
  </si>
  <si>
    <t>Cortadora de cesped, Motoguadaña</t>
  </si>
  <si>
    <t>01705</t>
  </si>
  <si>
    <t>MAQUINA DE LAVADO A PRESION</t>
  </si>
  <si>
    <t>PISTOLA PARA PINTAR, ALTA PRESION</t>
  </si>
  <si>
    <t>285</t>
  </si>
  <si>
    <t>Extractor de aire</t>
  </si>
  <si>
    <t xml:space="preserve">42181904 </t>
  </si>
  <si>
    <t>92197275</t>
  </si>
  <si>
    <t>002905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</si>
</sst>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quot;₡&quot;#,##0.00"/>
    <numFmt numFmtId="166" formatCode="_([$₡-140A]* #,##0.00_);_([$₡-140A]* \(#,##0.00\);_([$₡-140A]* &quot;-&quot;??_);_(@_)"/>
    <numFmt numFmtId="167" formatCode="[$$-409]#,##0.00"/>
  </numFmts>
  <fonts count="17" x14ac:knownFonts="1">
    <font>
      <sz val="11"/>
      <color theme="1"/>
      <name val="Calibri"/>
      <family val="2"/>
      <scheme val="minor"/>
    </font>
    <font>
      <sz val="11"/>
      <color theme="1"/>
      <name val="Calibri"/>
      <family val="2"/>
      <scheme val="minor"/>
    </font>
    <font>
      <sz val="10"/>
      <name val="Times New Roman"/>
      <family val="1"/>
    </font>
    <font>
      <sz val="10"/>
      <name val="Calibri"/>
      <family val="2"/>
      <scheme val="minor"/>
    </font>
    <font>
      <sz val="16"/>
      <color theme="0" tint="-0.34998626667073579"/>
      <name val="Arial Narrow"/>
      <family val="2"/>
    </font>
    <font>
      <b/>
      <sz val="24"/>
      <name val="Calibri"/>
      <family val="2"/>
      <scheme val="minor"/>
    </font>
    <font>
      <b/>
      <sz val="11"/>
      <color theme="0" tint="-0.34998626667073579"/>
      <name val="Arial Narrow"/>
      <family val="2"/>
    </font>
    <font>
      <sz val="10"/>
      <name val="Arial"/>
      <family val="2"/>
    </font>
    <font>
      <sz val="10"/>
      <color theme="1"/>
      <name val="Arial"/>
      <family val="2"/>
    </font>
    <font>
      <sz val="10"/>
      <color indexed="8"/>
      <name val="Arial"/>
      <family val="2"/>
    </font>
    <font>
      <b/>
      <sz val="9"/>
      <color theme="1"/>
      <name val="Arial"/>
      <family val="2"/>
    </font>
    <font>
      <b/>
      <sz val="9"/>
      <name val="Tahoma"/>
      <family val="2"/>
    </font>
    <font>
      <sz val="9"/>
      <name val="Tahoma"/>
      <family val="2"/>
    </font>
    <font>
      <b/>
      <u/>
      <sz val="10"/>
      <name val="Arial Nova Light"/>
      <family val="2"/>
    </font>
    <font>
      <sz val="10"/>
      <color indexed="10"/>
      <name val="Arial Nova Light"/>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4" tint="0.59999389629810485"/>
        <bgColor indexed="64"/>
      </patternFill>
    </fill>
  </fills>
  <borders count="17">
    <border>
      <left/>
      <right/>
      <top/>
      <bottom/>
      <diagonal/>
    </border>
    <border>
      <left style="medium">
        <color indexed="64"/>
      </left>
      <right/>
      <top/>
      <bottom/>
      <diagonal/>
    </border>
    <border>
      <left style="medium">
        <color theme="0" tint="-0.499984740745262"/>
      </left>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hair">
        <color theme="0" tint="-0.499984740745262"/>
      </right>
      <top/>
      <bottom style="medium">
        <color theme="0" tint="-0.499984740745262"/>
      </bottom>
      <diagonal/>
    </border>
    <border>
      <left style="hair">
        <color theme="0" tint="-0.499984740745262"/>
      </left>
      <right/>
      <top/>
      <bottom style="medium">
        <color theme="0" tint="-0.499984740745262"/>
      </bottom>
      <diagonal/>
    </border>
    <border>
      <left style="medium">
        <color theme="0" tint="-0.499984740745262"/>
      </left>
      <right style="thin">
        <color indexed="64"/>
      </right>
      <top/>
      <bottom/>
      <diagonal/>
    </border>
    <border>
      <left style="thin">
        <color indexed="64"/>
      </left>
      <right style="hair">
        <color theme="0" tint="-0.499984740745262"/>
      </right>
      <top/>
      <bottom/>
      <diagonal/>
    </border>
    <border>
      <left style="hair">
        <color theme="0" tint="-0.499984740745262"/>
      </left>
      <right style="hair">
        <color theme="0" tint="-0.499984740745262"/>
      </right>
      <top/>
      <bottom/>
      <diagonal/>
    </border>
    <border>
      <left style="hair">
        <color theme="0" tint="-0.499984740745262"/>
      </left>
      <right/>
      <top/>
      <bottom/>
      <diagonal/>
    </border>
    <border>
      <left style="medium">
        <color theme="0" tint="-0.499984740745262"/>
      </left>
      <right style="hair">
        <color theme="0" tint="-0.499984740745262"/>
      </right>
      <top style="medium">
        <color theme="0" tint="-0.499984740745262"/>
      </top>
      <bottom style="medium">
        <color theme="0" tint="-0.499984740745262"/>
      </bottom>
      <diagonal/>
    </border>
    <border>
      <left style="medium">
        <color theme="0" tint="-0.499984740745262"/>
      </left>
      <right style="thin">
        <color indexed="64"/>
      </right>
      <top/>
      <bottom style="medium">
        <color theme="0" tint="-0.499984740745262"/>
      </bottom>
      <diagonal/>
    </border>
    <border>
      <left style="thin">
        <color indexed="64"/>
      </left>
      <right style="hair">
        <color theme="0" tint="-0.499984740745262"/>
      </right>
      <top/>
      <bottom style="thin">
        <color indexed="64"/>
      </bottom>
      <diagonal/>
    </border>
    <border>
      <left style="hair">
        <color theme="0" tint="-0.499984740745262"/>
      </left>
      <right style="hair">
        <color theme="0" tint="-0.499984740745262"/>
      </right>
      <top/>
      <bottom style="medium">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0" fontId="2" fillId="0" borderId="0"/>
    <xf numFmtId="0" fontId="7" fillId="0" borderId="0"/>
    <xf numFmtId="164" fontId="2" fillId="0" borderId="0" applyFont="0" applyFill="0" applyBorder="0" applyAlignment="0" applyProtection="0"/>
    <xf numFmtId="0" fontId="1" fillId="0" borderId="0"/>
  </cellStyleXfs>
  <cellXfs count="51">
    <xf numFmtId="0" fontId="0" fillId="0" borderId="0" xfId="0"/>
    <xf numFmtId="0" fontId="3" fillId="2" borderId="0" xfId="2" applyFont="1" applyFill="1" applyBorder="1" applyAlignment="1">
      <alignment wrapText="1"/>
    </xf>
    <xf numFmtId="0" fontId="3" fillId="2" borderId="0" xfId="2" applyFont="1" applyFill="1" applyAlignment="1">
      <alignment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1" xfId="0" applyFont="1" applyFill="1" applyBorder="1" applyAlignment="1">
      <alignment horizontal="center" vertical="center" wrapText="1"/>
    </xf>
    <xf numFmtId="49" fontId="7" fillId="4" borderId="15" xfId="0" applyNumberFormat="1" applyFont="1" applyFill="1" applyBorder="1" applyAlignment="1">
      <alignment horizontal="center" vertical="center" wrapText="1"/>
    </xf>
    <xf numFmtId="49" fontId="8" fillId="4" borderId="15" xfId="2" applyNumberFormat="1" applyFont="1" applyFill="1" applyBorder="1" applyAlignment="1">
      <alignment horizontal="center" vertical="center" wrapText="1"/>
    </xf>
    <xf numFmtId="49" fontId="7" fillId="4" borderId="15" xfId="1" applyNumberFormat="1" applyFont="1" applyFill="1" applyBorder="1" applyAlignment="1">
      <alignment horizontal="center" vertical="center" wrapText="1"/>
    </xf>
    <xf numFmtId="49" fontId="7" fillId="4" borderId="15" xfId="1" applyNumberFormat="1" applyFont="1" applyFill="1" applyBorder="1" applyAlignment="1">
      <alignment horizontal="left" vertical="center" wrapText="1"/>
    </xf>
    <xf numFmtId="165" fontId="8" fillId="4" borderId="15" xfId="1" applyNumberFormat="1" applyFont="1" applyFill="1" applyBorder="1" applyAlignment="1">
      <alignment horizontal="right" vertical="center" wrapText="1"/>
    </xf>
    <xf numFmtId="49" fontId="7" fillId="2" borderId="15" xfId="0" applyNumberFormat="1" applyFont="1" applyFill="1" applyBorder="1" applyAlignment="1">
      <alignment horizontal="center" vertical="center" wrapText="1"/>
    </xf>
    <xf numFmtId="49" fontId="8" fillId="2" borderId="15" xfId="2" applyNumberFormat="1" applyFont="1" applyFill="1" applyBorder="1" applyAlignment="1">
      <alignment horizontal="center" vertical="center" wrapText="1"/>
    </xf>
    <xf numFmtId="49" fontId="7" fillId="2" borderId="16" xfId="1" applyNumberFormat="1" applyFont="1" applyFill="1" applyBorder="1" applyAlignment="1">
      <alignment horizontal="center" vertical="center" wrapText="1"/>
    </xf>
    <xf numFmtId="0" fontId="8" fillId="2" borderId="15" xfId="0" applyFont="1" applyFill="1" applyBorder="1" applyAlignment="1">
      <alignment horizontal="left" vertical="center" wrapText="1"/>
    </xf>
    <xf numFmtId="0" fontId="8" fillId="2" borderId="15" xfId="3" applyFont="1" applyFill="1" applyBorder="1" applyAlignment="1">
      <alignment horizontal="center" vertical="center" wrapText="1"/>
    </xf>
    <xf numFmtId="165" fontId="8" fillId="2" borderId="15" xfId="1" applyNumberFormat="1" applyFont="1" applyFill="1" applyBorder="1" applyAlignment="1">
      <alignment horizontal="right" vertical="center" wrapText="1"/>
    </xf>
    <xf numFmtId="165" fontId="7" fillId="2" borderId="15" xfId="4" applyNumberFormat="1" applyFont="1" applyFill="1" applyBorder="1" applyAlignment="1">
      <alignment horizontal="right" vertical="center" wrapText="1"/>
    </xf>
    <xf numFmtId="167" fontId="8" fillId="2" borderId="15" xfId="1" applyNumberFormat="1" applyFont="1" applyFill="1" applyBorder="1" applyAlignment="1">
      <alignment horizontal="right" vertical="center" wrapText="1"/>
    </xf>
    <xf numFmtId="167" fontId="8" fillId="4" borderId="15" xfId="1" applyNumberFormat="1" applyFont="1" applyFill="1" applyBorder="1" applyAlignment="1">
      <alignment horizontal="right" vertical="center" wrapText="1"/>
    </xf>
    <xf numFmtId="0" fontId="8" fillId="4" borderId="15" xfId="0" applyFont="1" applyFill="1" applyBorder="1" applyAlignment="1">
      <alignment horizontal="center" vertical="center" wrapText="1"/>
    </xf>
    <xf numFmtId="0" fontId="0" fillId="0" borderId="0" xfId="0" applyAlignment="1">
      <alignment horizontal="center"/>
    </xf>
    <xf numFmtId="2" fontId="8" fillId="4" borderId="15" xfId="3" applyNumberFormat="1" applyFont="1" applyFill="1" applyBorder="1" applyAlignment="1">
      <alignment horizontal="center" vertical="center" wrapText="1"/>
    </xf>
    <xf numFmtId="2" fontId="8" fillId="2" borderId="15" xfId="1" applyNumberFormat="1" applyFont="1" applyFill="1" applyBorder="1" applyAlignment="1">
      <alignment horizontal="center" vertical="center" wrapText="1"/>
    </xf>
    <xf numFmtId="2" fontId="0" fillId="0" borderId="0" xfId="0" applyNumberFormat="1" applyAlignment="1">
      <alignment horizontal="center"/>
    </xf>
    <xf numFmtId="166" fontId="7" fillId="4" borderId="15" xfId="4" applyNumberFormat="1" applyFont="1" applyFill="1" applyBorder="1" applyAlignment="1">
      <alignment horizontal="left" vertical="center" wrapText="1"/>
    </xf>
    <xf numFmtId="0" fontId="9" fillId="2" borderId="15" xfId="0" applyFont="1" applyFill="1" applyBorder="1" applyAlignment="1">
      <alignment horizontal="left" vertical="center" wrapText="1"/>
    </xf>
    <xf numFmtId="0" fontId="0" fillId="0" borderId="0" xfId="0" applyAlignment="1">
      <alignment horizontal="left"/>
    </xf>
    <xf numFmtId="0" fontId="7" fillId="0" borderId="0" xfId="3"/>
    <xf numFmtId="0" fontId="6" fillId="3" borderId="10" xfId="0" applyFont="1" applyFill="1" applyBorder="1" applyAlignment="1">
      <alignment horizontal="left" vertical="center" wrapText="1"/>
    </xf>
    <xf numFmtId="0" fontId="6" fillId="3" borderId="6" xfId="0" applyFont="1" applyFill="1" applyBorder="1" applyAlignment="1">
      <alignment horizontal="left" vertical="center" wrapText="1"/>
    </xf>
    <xf numFmtId="0" fontId="4" fillId="0" borderId="0" xfId="0" applyFont="1" applyFill="1" applyBorder="1" applyAlignment="1" applyProtection="1">
      <alignment horizontal="center" wrapText="1"/>
      <protection locked="0"/>
    </xf>
    <xf numFmtId="49" fontId="4" fillId="0" borderId="0" xfId="0" applyNumberFormat="1" applyFont="1" applyFill="1" applyBorder="1" applyAlignment="1" applyProtection="1">
      <alignment horizontal="center" wrapText="1"/>
      <protection locked="0"/>
    </xf>
    <xf numFmtId="0" fontId="4" fillId="0" borderId="0" xfId="0" applyFont="1" applyFill="1" applyBorder="1" applyAlignment="1" applyProtection="1">
      <alignment wrapText="1"/>
      <protection locked="0"/>
    </xf>
    <xf numFmtId="0" fontId="5" fillId="0" borderId="1" xfId="2" applyFont="1" applyBorder="1" applyAlignment="1">
      <alignment horizontal="center" wrapText="1"/>
    </xf>
    <xf numFmtId="0" fontId="5" fillId="0" borderId="0" xfId="2" applyFont="1" applyBorder="1" applyAlignment="1">
      <alignment horizontal="center" wrapText="1"/>
    </xf>
    <xf numFmtId="0" fontId="5" fillId="0" borderId="0" xfId="2" applyFont="1" applyBorder="1" applyAlignment="1">
      <alignment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49" fontId="6" fillId="3" borderId="6"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0" fontId="6" fillId="3" borderId="7"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8" xfId="0" applyFont="1" applyFill="1" applyBorder="1" applyAlignment="1">
      <alignment horizontal="center" vertical="center" wrapText="1"/>
    </xf>
    <xf numFmtId="0" fontId="6" fillId="3" borderId="13" xfId="0" applyFont="1" applyFill="1" applyBorder="1" applyAlignment="1">
      <alignment horizontal="center" vertical="center" wrapText="1"/>
    </xf>
    <xf numFmtId="2" fontId="6" fillId="3" borderId="9" xfId="0" applyNumberFormat="1" applyFont="1" applyFill="1" applyBorder="1" applyAlignment="1">
      <alignment horizontal="center" vertical="center" wrapText="1"/>
    </xf>
    <xf numFmtId="2" fontId="6" fillId="3" borderId="14" xfId="0" applyNumberFormat="1" applyFont="1" applyFill="1" applyBorder="1" applyAlignment="1">
      <alignment horizontal="center" vertical="center" wrapText="1"/>
    </xf>
    <xf numFmtId="164" fontId="6" fillId="3" borderId="9" xfId="1" applyFont="1" applyFill="1" applyBorder="1" applyAlignment="1">
      <alignment horizontal="center" vertical="center" wrapText="1"/>
    </xf>
    <xf numFmtId="164" fontId="6" fillId="3" borderId="14" xfId="1" applyFont="1" applyFill="1" applyBorder="1" applyAlignment="1">
      <alignment horizontal="center" vertical="center" wrapText="1"/>
    </xf>
  </cellXfs>
  <cellStyles count="6">
    <cellStyle name="Millares" xfId="1" builtinId="3"/>
    <cellStyle name="Millares 2" xfId="4" xr:uid="{4036B76D-2FCC-4E03-8907-49F529819230}"/>
    <cellStyle name="Normal" xfId="0" builtinId="0"/>
    <cellStyle name="Normal 2" xfId="2" xr:uid="{FD474ADA-E351-4E1E-BEDA-9E778B3CA80D}"/>
    <cellStyle name="Normal 2 2" xfId="3" xr:uid="{0106DBA1-128D-4C7F-9DBB-FE0F4966B616}"/>
    <cellStyle name="Normal 2 3" xfId="5" xr:uid="{9E9D5877-4816-4B9F-8726-413E48BF14B6}"/>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rivera/AppData/Local/Microsoft/Windows/INetCache/Content.Outlook/OH018JQ2/MONTO%20ALIMENTACION%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 78900"/>
      <sheetName val="C.T. 78901"/>
      <sheetName val="C.T. 78902"/>
      <sheetName val="C.T. 78903"/>
      <sheetName val="C.T. 78904"/>
      <sheetName val="COSTO ANUAL"/>
    </sheetNames>
    <sheetDataSet>
      <sheetData sheetId="0" refreshError="1">
        <row r="10">
          <cell r="G10">
            <v>20809977.528629817</v>
          </cell>
        </row>
        <row r="20">
          <cell r="G20">
            <v>4162752</v>
          </cell>
        </row>
        <row r="25">
          <cell r="G25">
            <v>34973943.267440639</v>
          </cell>
        </row>
        <row r="30">
          <cell r="G30">
            <v>865674.72</v>
          </cell>
        </row>
        <row r="35">
          <cell r="G35">
            <v>1937376</v>
          </cell>
        </row>
        <row r="39">
          <cell r="G39">
            <v>3535552.8</v>
          </cell>
        </row>
      </sheetData>
      <sheetData sheetId="1" refreshError="1">
        <row r="10">
          <cell r="G10">
            <v>4468060967.7086792</v>
          </cell>
        </row>
        <row r="15">
          <cell r="G15">
            <v>7027524507.9359989</v>
          </cell>
        </row>
        <row r="20">
          <cell r="G20">
            <v>919055808.00000024</v>
          </cell>
        </row>
        <row r="25">
          <cell r="G25">
            <v>2819315918.2186174</v>
          </cell>
        </row>
        <row r="30">
          <cell r="G30">
            <v>44839775.519999996</v>
          </cell>
        </row>
        <row r="35">
          <cell r="G35">
            <v>393801835.20000005</v>
          </cell>
        </row>
        <row r="39">
          <cell r="G39">
            <v>545492282.39999998</v>
          </cell>
        </row>
      </sheetData>
      <sheetData sheetId="2" refreshError="1">
        <row r="10">
          <cell r="G10">
            <v>180724003.19496557</v>
          </cell>
        </row>
        <row r="15">
          <cell r="G15">
            <v>281201946.72000003</v>
          </cell>
        </row>
        <row r="20">
          <cell r="G20">
            <v>36479808</v>
          </cell>
        </row>
        <row r="25">
          <cell r="G25">
            <v>143814180.14496005</v>
          </cell>
        </row>
        <row r="30">
          <cell r="G30">
            <v>2494837.44</v>
          </cell>
        </row>
        <row r="35">
          <cell r="G35">
            <v>15876600</v>
          </cell>
        </row>
        <row r="39">
          <cell r="G39">
            <v>26048006.399999999</v>
          </cell>
        </row>
      </sheetData>
      <sheetData sheetId="3" refreshError="1">
        <row r="10">
          <cell r="G10">
            <v>40769800.743809253</v>
          </cell>
        </row>
        <row r="15">
          <cell r="G15">
            <v>78435236.159999996</v>
          </cell>
        </row>
        <row r="20">
          <cell r="G20">
            <v>8696160</v>
          </cell>
        </row>
        <row r="25">
          <cell r="G25">
            <v>48462705.640333056</v>
          </cell>
        </row>
        <row r="30">
          <cell r="G30">
            <v>280149.12</v>
          </cell>
        </row>
        <row r="35">
          <cell r="G35">
            <v>4340347.1999999993</v>
          </cell>
        </row>
        <row r="39">
          <cell r="G39">
            <v>14415016.199999996</v>
          </cell>
        </row>
      </sheetData>
      <sheetData sheetId="4" refreshError="1">
        <row r="10">
          <cell r="G10">
            <v>90676969.220755175</v>
          </cell>
        </row>
        <row r="15">
          <cell r="G15">
            <v>150680314.46400002</v>
          </cell>
        </row>
        <row r="20">
          <cell r="G20">
            <v>15977894.400000002</v>
          </cell>
        </row>
        <row r="25">
          <cell r="G25">
            <v>69805299.293760002</v>
          </cell>
        </row>
        <row r="30">
          <cell r="G30">
            <v>5648480.6399999997</v>
          </cell>
        </row>
        <row r="35">
          <cell r="G35">
            <v>7455921.6000000006</v>
          </cell>
        </row>
        <row r="39">
          <cell r="G39">
            <v>24524759.999999993</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icop.go.cr/moduloTcata/cata/ct/IM_CTJ_GSQ101.jsp?prodId=9&amp;marca_nm=&amp;prodNm=llanta&amp;cateId=&amp;showgubun=&amp;orderBy=&amp;cateNm=&amp;pageSize=10&amp;selectProdType=&amp;model_nm=&amp;selectUseYn=&amp;page_no=1320" TargetMode="External"/><Relationship Id="rId1" Type="http://schemas.openxmlformats.org/officeDocument/2006/relationships/hyperlink" Target="https://www.sicop.go.cr/moduloTcata/cata/ct/IM_CTJ_GSQ101.jsp?prodId=9&amp;marca_nm=&amp;prodNm=llanta&amp;cateId=&amp;showgubun=&amp;orderBy=&amp;cateNm=&amp;pageSize=10&amp;selectProdType=&amp;model_nm=&amp;selectUseYn=&amp;page_no=1320"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24AC1-DC70-415A-828B-9AE24C1230F2}">
  <dimension ref="B1:N1380"/>
  <sheetViews>
    <sheetView tabSelected="1" zoomScale="85" zoomScaleNormal="85" workbookViewId="0">
      <pane xSplit="1" ySplit="4" topLeftCell="B844" activePane="bottomRight" state="frozen"/>
      <selection pane="topRight" activeCell="B1" sqref="B1"/>
      <selection pane="bottomLeft" activeCell="A5" sqref="A5"/>
      <selection pane="bottomRight" activeCell="D848" sqref="D848"/>
    </sheetView>
  </sheetViews>
  <sheetFormatPr baseColWidth="10" defaultColWidth="13.140625" defaultRowHeight="15" x14ac:dyDescent="0.25"/>
  <cols>
    <col min="2" max="2" width="41.140625" customWidth="1"/>
    <col min="3" max="3" width="16.5703125" customWidth="1"/>
    <col min="4" max="4" width="16.42578125" customWidth="1"/>
    <col min="6" max="6" width="14.85546875" customWidth="1"/>
    <col min="7" max="7" width="16.140625" customWidth="1"/>
    <col min="8" max="8" width="16.42578125" customWidth="1"/>
    <col min="9" max="9" width="48.5703125" customWidth="1"/>
    <col min="10" max="10" width="13.140625" style="21"/>
    <col min="11" max="11" width="13.140625" style="24"/>
    <col min="12" max="12" width="20.28515625" customWidth="1"/>
    <col min="13" max="13" width="17" customWidth="1"/>
    <col min="14" max="14" width="35.42578125" style="27" customWidth="1"/>
  </cols>
  <sheetData>
    <row r="1" spans="2:14" s="2" customFormat="1" ht="33.75" customHeight="1" x14ac:dyDescent="0.3">
      <c r="B1" s="1"/>
      <c r="C1" s="1"/>
      <c r="D1" s="31"/>
      <c r="E1" s="32"/>
      <c r="F1" s="32"/>
      <c r="G1" s="32"/>
      <c r="H1" s="32"/>
      <c r="I1" s="31"/>
      <c r="J1" s="31"/>
      <c r="K1" s="33"/>
      <c r="L1" s="31"/>
      <c r="M1" s="31"/>
      <c r="N1" s="31"/>
    </row>
    <row r="2" spans="2:14" s="2" customFormat="1" ht="35.25" customHeight="1" x14ac:dyDescent="0.5">
      <c r="B2" s="34" t="s">
        <v>0</v>
      </c>
      <c r="C2" s="35"/>
      <c r="D2" s="35"/>
      <c r="E2" s="35"/>
      <c r="F2" s="35"/>
      <c r="G2" s="35"/>
      <c r="H2" s="35"/>
      <c r="I2" s="35"/>
      <c r="J2" s="35"/>
      <c r="K2" s="36"/>
      <c r="L2" s="35"/>
      <c r="M2" s="35"/>
      <c r="N2" s="35"/>
    </row>
    <row r="3" spans="2:14" s="2" customFormat="1" ht="34.5" customHeight="1" thickBot="1" x14ac:dyDescent="0.25">
      <c r="B3" s="37" t="s">
        <v>1</v>
      </c>
      <c r="C3" s="3"/>
      <c r="D3" s="38" t="s">
        <v>2</v>
      </c>
      <c r="E3" s="39"/>
      <c r="F3" s="40"/>
      <c r="G3" s="41" t="s">
        <v>3</v>
      </c>
      <c r="H3" s="42"/>
      <c r="I3" s="43" t="s">
        <v>4</v>
      </c>
      <c r="J3" s="45" t="s">
        <v>5</v>
      </c>
      <c r="K3" s="47" t="s">
        <v>6</v>
      </c>
      <c r="L3" s="49" t="s">
        <v>7</v>
      </c>
      <c r="M3" s="49" t="s">
        <v>8</v>
      </c>
      <c r="N3" s="29" t="s">
        <v>9</v>
      </c>
    </row>
    <row r="4" spans="2:14" s="2" customFormat="1" ht="54" customHeight="1" thickBot="1" x14ac:dyDescent="0.25">
      <c r="B4" s="38"/>
      <c r="C4" s="4" t="s">
        <v>10</v>
      </c>
      <c r="D4" s="5" t="s">
        <v>11</v>
      </c>
      <c r="E4" s="5" t="s">
        <v>12</v>
      </c>
      <c r="F4" s="5" t="s">
        <v>13</v>
      </c>
      <c r="G4" s="5" t="s">
        <v>14</v>
      </c>
      <c r="H4" s="5" t="s">
        <v>15</v>
      </c>
      <c r="I4" s="44"/>
      <c r="J4" s="46"/>
      <c r="K4" s="48"/>
      <c r="L4" s="50"/>
      <c r="M4" s="50"/>
      <c r="N4" s="30"/>
    </row>
    <row r="5" spans="2:14" s="2" customFormat="1" ht="20.25" customHeight="1" x14ac:dyDescent="0.2">
      <c r="B5" s="6" t="s">
        <v>16</v>
      </c>
      <c r="C5" s="6" t="s">
        <v>17</v>
      </c>
      <c r="D5" s="6" t="s">
        <v>18</v>
      </c>
      <c r="E5" s="7" t="s">
        <v>19</v>
      </c>
      <c r="F5" s="7" t="s">
        <v>20</v>
      </c>
      <c r="G5" s="7" t="s">
        <v>21</v>
      </c>
      <c r="H5" s="8" t="s">
        <v>22</v>
      </c>
      <c r="I5" s="9" t="s">
        <v>23</v>
      </c>
      <c r="J5" s="20" t="s">
        <v>24</v>
      </c>
      <c r="K5" s="22" t="s">
        <v>25</v>
      </c>
      <c r="L5" s="10">
        <v>1284687.43</v>
      </c>
      <c r="M5" s="10">
        <f>+K5*L5</f>
        <v>1284687.43</v>
      </c>
      <c r="N5" s="25" t="s">
        <v>26</v>
      </c>
    </row>
    <row r="6" spans="2:14" s="2" customFormat="1" ht="22.5" customHeight="1" x14ac:dyDescent="0.2">
      <c r="B6" s="11" t="s">
        <v>16</v>
      </c>
      <c r="C6" s="11" t="s">
        <v>27</v>
      </c>
      <c r="D6" s="12" t="s">
        <v>18</v>
      </c>
      <c r="E6" s="12" t="s">
        <v>19</v>
      </c>
      <c r="F6" s="12" t="s">
        <v>20</v>
      </c>
      <c r="G6" s="13" t="s">
        <v>21</v>
      </c>
      <c r="H6" s="13" t="s">
        <v>22</v>
      </c>
      <c r="I6" s="14" t="s">
        <v>23</v>
      </c>
      <c r="J6" s="15" t="s">
        <v>24</v>
      </c>
      <c r="K6" s="23" t="s">
        <v>25</v>
      </c>
      <c r="L6" s="16">
        <v>76446780.209999993</v>
      </c>
      <c r="M6" s="17">
        <f t="shared" ref="M6:M15" si="0">+K6*L6</f>
        <v>76446780.209999993</v>
      </c>
      <c r="N6" s="26" t="s">
        <v>26</v>
      </c>
    </row>
    <row r="7" spans="2:14" s="2" customFormat="1" ht="36" customHeight="1" x14ac:dyDescent="0.2">
      <c r="B7" s="6" t="s">
        <v>16</v>
      </c>
      <c r="C7" s="6" t="s">
        <v>28</v>
      </c>
      <c r="D7" s="6" t="s">
        <v>18</v>
      </c>
      <c r="E7" s="7" t="s">
        <v>19</v>
      </c>
      <c r="F7" s="7" t="s">
        <v>20</v>
      </c>
      <c r="G7" s="7" t="s">
        <v>21</v>
      </c>
      <c r="H7" s="8" t="s">
        <v>22</v>
      </c>
      <c r="I7" s="9" t="s">
        <v>23</v>
      </c>
      <c r="J7" s="20" t="s">
        <v>24</v>
      </c>
      <c r="K7" s="22" t="s">
        <v>25</v>
      </c>
      <c r="L7" s="10">
        <v>1674775.63</v>
      </c>
      <c r="M7" s="10">
        <f t="shared" si="0"/>
        <v>1674775.63</v>
      </c>
      <c r="N7" s="25" t="s">
        <v>26</v>
      </c>
    </row>
    <row r="8" spans="2:14" s="2" customFormat="1" ht="25.5" x14ac:dyDescent="0.2">
      <c r="B8" s="11" t="s">
        <v>16</v>
      </c>
      <c r="C8" s="11" t="s">
        <v>29</v>
      </c>
      <c r="D8" s="12" t="s">
        <v>18</v>
      </c>
      <c r="E8" s="12" t="s">
        <v>19</v>
      </c>
      <c r="F8" s="12" t="s">
        <v>20</v>
      </c>
      <c r="G8" s="13" t="s">
        <v>21</v>
      </c>
      <c r="H8" s="13" t="s">
        <v>22</v>
      </c>
      <c r="I8" s="14" t="s">
        <v>23</v>
      </c>
      <c r="J8" s="15" t="s">
        <v>24</v>
      </c>
      <c r="K8" s="23" t="s">
        <v>25</v>
      </c>
      <c r="L8" s="16">
        <v>2840528.3</v>
      </c>
      <c r="M8" s="17">
        <v>780158.78</v>
      </c>
      <c r="N8" s="26" t="s">
        <v>26</v>
      </c>
    </row>
    <row r="9" spans="2:14" s="2" customFormat="1" ht="23.25" customHeight="1" x14ac:dyDescent="0.2">
      <c r="B9" s="6" t="s">
        <v>16</v>
      </c>
      <c r="C9" s="6" t="s">
        <v>30</v>
      </c>
      <c r="D9" s="6" t="s">
        <v>18</v>
      </c>
      <c r="E9" s="7" t="s">
        <v>19</v>
      </c>
      <c r="F9" s="7" t="s">
        <v>20</v>
      </c>
      <c r="G9" s="7" t="s">
        <v>21</v>
      </c>
      <c r="H9" s="8" t="s">
        <v>22</v>
      </c>
      <c r="I9" s="9" t="s">
        <v>23</v>
      </c>
      <c r="J9" s="20" t="s">
        <v>24</v>
      </c>
      <c r="K9" s="22" t="s">
        <v>25</v>
      </c>
      <c r="L9" s="10">
        <v>9741718.4600000009</v>
      </c>
      <c r="M9" s="10">
        <f t="shared" si="0"/>
        <v>9741718.4600000009</v>
      </c>
      <c r="N9" s="25" t="s">
        <v>26</v>
      </c>
    </row>
    <row r="10" spans="2:14" s="2" customFormat="1" ht="12.75" x14ac:dyDescent="0.2">
      <c r="B10" s="11" t="s">
        <v>16</v>
      </c>
      <c r="C10" s="11" t="s">
        <v>17</v>
      </c>
      <c r="D10" s="12" t="s">
        <v>31</v>
      </c>
      <c r="E10" s="12" t="s">
        <v>19</v>
      </c>
      <c r="F10" s="12" t="s">
        <v>32</v>
      </c>
      <c r="G10" s="13" t="s">
        <v>33</v>
      </c>
      <c r="H10" s="13" t="s">
        <v>34</v>
      </c>
      <c r="I10" s="14" t="s">
        <v>35</v>
      </c>
      <c r="J10" s="15" t="s">
        <v>24</v>
      </c>
      <c r="K10" s="23" t="s">
        <v>25</v>
      </c>
      <c r="L10" s="16">
        <v>4000000</v>
      </c>
      <c r="M10" s="17">
        <f t="shared" si="0"/>
        <v>4000000</v>
      </c>
      <c r="N10" s="26" t="s">
        <v>26</v>
      </c>
    </row>
    <row r="11" spans="2:14" s="2" customFormat="1" ht="12.75" x14ac:dyDescent="0.2">
      <c r="B11" s="6" t="s">
        <v>16</v>
      </c>
      <c r="C11" s="6" t="s">
        <v>27</v>
      </c>
      <c r="D11" s="6" t="s">
        <v>31</v>
      </c>
      <c r="E11" s="7" t="s">
        <v>19</v>
      </c>
      <c r="F11" s="7" t="s">
        <v>32</v>
      </c>
      <c r="G11" s="7" t="s">
        <v>33</v>
      </c>
      <c r="H11" s="8" t="s">
        <v>34</v>
      </c>
      <c r="I11" s="9" t="s">
        <v>35</v>
      </c>
      <c r="J11" s="20" t="s">
        <v>24</v>
      </c>
      <c r="K11" s="22" t="s">
        <v>25</v>
      </c>
      <c r="L11" s="10">
        <v>314000000</v>
      </c>
      <c r="M11" s="10">
        <f t="shared" si="0"/>
        <v>314000000</v>
      </c>
      <c r="N11" s="25" t="s">
        <v>26</v>
      </c>
    </row>
    <row r="12" spans="2:14" s="2" customFormat="1" ht="12.75" x14ac:dyDescent="0.2">
      <c r="B12" s="11" t="s">
        <v>16</v>
      </c>
      <c r="C12" s="11" t="s">
        <v>28</v>
      </c>
      <c r="D12" s="12" t="s">
        <v>31</v>
      </c>
      <c r="E12" s="12" t="s">
        <v>19</v>
      </c>
      <c r="F12" s="12" t="s">
        <v>32</v>
      </c>
      <c r="G12" s="13" t="s">
        <v>33</v>
      </c>
      <c r="H12" s="13" t="s">
        <v>34</v>
      </c>
      <c r="I12" s="14" t="s">
        <v>35</v>
      </c>
      <c r="J12" s="15" t="s">
        <v>24</v>
      </c>
      <c r="K12" s="23" t="s">
        <v>25</v>
      </c>
      <c r="L12" s="16">
        <v>10000000</v>
      </c>
      <c r="M12" s="17">
        <f t="shared" si="0"/>
        <v>10000000</v>
      </c>
      <c r="N12" s="26" t="s">
        <v>26</v>
      </c>
    </row>
    <row r="13" spans="2:14" s="2" customFormat="1" ht="12.75" x14ac:dyDescent="0.2">
      <c r="B13" s="6" t="s">
        <v>16</v>
      </c>
      <c r="C13" s="6" t="s">
        <v>29</v>
      </c>
      <c r="D13" s="6" t="s">
        <v>31</v>
      </c>
      <c r="E13" s="7" t="s">
        <v>19</v>
      </c>
      <c r="F13" s="7" t="s">
        <v>32</v>
      </c>
      <c r="G13" s="7" t="s">
        <v>33</v>
      </c>
      <c r="H13" s="8" t="s">
        <v>34</v>
      </c>
      <c r="I13" s="9" t="s">
        <v>35</v>
      </c>
      <c r="J13" s="20" t="s">
        <v>24</v>
      </c>
      <c r="K13" s="22" t="s">
        <v>25</v>
      </c>
      <c r="L13" s="10">
        <v>10000000</v>
      </c>
      <c r="M13" s="10">
        <f t="shared" si="0"/>
        <v>10000000</v>
      </c>
      <c r="N13" s="25" t="s">
        <v>26</v>
      </c>
    </row>
    <row r="14" spans="2:14" s="2" customFormat="1" ht="12.75" x14ac:dyDescent="0.2">
      <c r="B14" s="11" t="s">
        <v>16</v>
      </c>
      <c r="C14" s="11" t="s">
        <v>30</v>
      </c>
      <c r="D14" s="12" t="s">
        <v>31</v>
      </c>
      <c r="E14" s="12" t="s">
        <v>19</v>
      </c>
      <c r="F14" s="12" t="s">
        <v>32</v>
      </c>
      <c r="G14" s="13" t="s">
        <v>33</v>
      </c>
      <c r="H14" s="13" t="s">
        <v>34</v>
      </c>
      <c r="I14" s="14" t="s">
        <v>35</v>
      </c>
      <c r="J14" s="15" t="s">
        <v>24</v>
      </c>
      <c r="K14" s="23" t="s">
        <v>25</v>
      </c>
      <c r="L14" s="16">
        <v>12000000</v>
      </c>
      <c r="M14" s="17">
        <f t="shared" si="0"/>
        <v>12000000</v>
      </c>
      <c r="N14" s="26" t="s">
        <v>26</v>
      </c>
    </row>
    <row r="15" spans="2:14" s="2" customFormat="1" ht="12.75" x14ac:dyDescent="0.2">
      <c r="B15" s="6" t="s">
        <v>16</v>
      </c>
      <c r="C15" s="6" t="s">
        <v>27</v>
      </c>
      <c r="D15" s="6" t="s">
        <v>36</v>
      </c>
      <c r="E15" s="7" t="s">
        <v>37</v>
      </c>
      <c r="F15" s="7" t="s">
        <v>38</v>
      </c>
      <c r="G15" s="7" t="s">
        <v>39</v>
      </c>
      <c r="H15" s="8" t="s">
        <v>40</v>
      </c>
      <c r="I15" s="9" t="s">
        <v>41</v>
      </c>
      <c r="J15" s="20" t="s">
        <v>24</v>
      </c>
      <c r="K15" s="22">
        <v>1</v>
      </c>
      <c r="L15" s="10">
        <v>100000000</v>
      </c>
      <c r="M15" s="10">
        <f t="shared" si="0"/>
        <v>100000000</v>
      </c>
      <c r="N15" s="25" t="s">
        <v>26</v>
      </c>
    </row>
    <row r="16" spans="2:14" s="2" customFormat="1" ht="12.75" x14ac:dyDescent="0.2">
      <c r="B16" s="11" t="s">
        <v>16</v>
      </c>
      <c r="C16" s="11" t="s">
        <v>17</v>
      </c>
      <c r="D16" s="12" t="s">
        <v>36</v>
      </c>
      <c r="E16" s="12" t="s">
        <v>37</v>
      </c>
      <c r="F16" s="12" t="s">
        <v>38</v>
      </c>
      <c r="G16" s="13" t="s">
        <v>39</v>
      </c>
      <c r="H16" s="13" t="s">
        <v>42</v>
      </c>
      <c r="I16" s="14" t="s">
        <v>43</v>
      </c>
      <c r="J16" s="15" t="s">
        <v>24</v>
      </c>
      <c r="K16" s="23">
        <v>1</v>
      </c>
      <c r="L16" s="16">
        <f>'[1]C.T. 78900'!$G$10</f>
        <v>20809977.528629817</v>
      </c>
      <c r="M16" s="17">
        <f>+K16*L16</f>
        <v>20809977.528629817</v>
      </c>
      <c r="N16" s="26" t="s">
        <v>26</v>
      </c>
    </row>
    <row r="17" spans="2:14" s="2" customFormat="1" ht="18.75" customHeight="1" x14ac:dyDescent="0.2">
      <c r="B17" s="6" t="s">
        <v>16</v>
      </c>
      <c r="C17" s="6" t="s">
        <v>27</v>
      </c>
      <c r="D17" s="6" t="s">
        <v>36</v>
      </c>
      <c r="E17" s="7" t="s">
        <v>37</v>
      </c>
      <c r="F17" s="7" t="s">
        <v>38</v>
      </c>
      <c r="G17" s="7" t="s">
        <v>39</v>
      </c>
      <c r="H17" s="8" t="s">
        <v>42</v>
      </c>
      <c r="I17" s="9" t="s">
        <v>43</v>
      </c>
      <c r="J17" s="20" t="s">
        <v>24</v>
      </c>
      <c r="K17" s="22">
        <v>1</v>
      </c>
      <c r="L17" s="10">
        <f>'[1]C.T. 78901'!$G$10</f>
        <v>4468060967.7086792</v>
      </c>
      <c r="M17" s="10">
        <f t="shared" ref="M17:M50" si="1">+K17*L17</f>
        <v>4468060967.7086792</v>
      </c>
      <c r="N17" s="25" t="s">
        <v>26</v>
      </c>
    </row>
    <row r="18" spans="2:14" s="2" customFormat="1" ht="12.75" x14ac:dyDescent="0.2">
      <c r="B18" s="11" t="s">
        <v>16</v>
      </c>
      <c r="C18" s="11" t="s">
        <v>28</v>
      </c>
      <c r="D18" s="12" t="s">
        <v>36</v>
      </c>
      <c r="E18" s="12" t="s">
        <v>37</v>
      </c>
      <c r="F18" s="12" t="s">
        <v>38</v>
      </c>
      <c r="G18" s="13" t="s">
        <v>39</v>
      </c>
      <c r="H18" s="13" t="s">
        <v>42</v>
      </c>
      <c r="I18" s="14" t="s">
        <v>43</v>
      </c>
      <c r="J18" s="15" t="s">
        <v>24</v>
      </c>
      <c r="K18" s="23">
        <v>1</v>
      </c>
      <c r="L18" s="16">
        <f>'[1]C.T. 78902'!$G$10</f>
        <v>180724003.19496557</v>
      </c>
      <c r="M18" s="17">
        <f t="shared" si="1"/>
        <v>180724003.19496557</v>
      </c>
      <c r="N18" s="26" t="s">
        <v>26</v>
      </c>
    </row>
    <row r="19" spans="2:14" s="2" customFormat="1" ht="12.75" x14ac:dyDescent="0.2">
      <c r="B19" s="6" t="s">
        <v>16</v>
      </c>
      <c r="C19" s="6" t="s">
        <v>29</v>
      </c>
      <c r="D19" s="6" t="s">
        <v>36</v>
      </c>
      <c r="E19" s="7" t="s">
        <v>37</v>
      </c>
      <c r="F19" s="7" t="s">
        <v>38</v>
      </c>
      <c r="G19" s="7" t="s">
        <v>39</v>
      </c>
      <c r="H19" s="8" t="s">
        <v>42</v>
      </c>
      <c r="I19" s="9" t="s">
        <v>43</v>
      </c>
      <c r="J19" s="20" t="s">
        <v>24</v>
      </c>
      <c r="K19" s="22">
        <v>1</v>
      </c>
      <c r="L19" s="10">
        <f>'[1]C.T. 78903'!$G$10</f>
        <v>40769800.743809253</v>
      </c>
      <c r="M19" s="10">
        <f t="shared" si="1"/>
        <v>40769800.743809253</v>
      </c>
      <c r="N19" s="25" t="s">
        <v>26</v>
      </c>
    </row>
    <row r="20" spans="2:14" s="2" customFormat="1" ht="12.75" x14ac:dyDescent="0.2">
      <c r="B20" s="11" t="s">
        <v>16</v>
      </c>
      <c r="C20" s="11" t="s">
        <v>30</v>
      </c>
      <c r="D20" s="12" t="s">
        <v>36</v>
      </c>
      <c r="E20" s="12" t="s">
        <v>37</v>
      </c>
      <c r="F20" s="12" t="s">
        <v>38</v>
      </c>
      <c r="G20" s="13" t="s">
        <v>39</v>
      </c>
      <c r="H20" s="13" t="s">
        <v>42</v>
      </c>
      <c r="I20" s="14" t="s">
        <v>43</v>
      </c>
      <c r="J20" s="15" t="s">
        <v>24</v>
      </c>
      <c r="K20" s="23">
        <v>1</v>
      </c>
      <c r="L20" s="16">
        <f>'[1]C.T. 78904'!$G$10</f>
        <v>90676969.220755175</v>
      </c>
      <c r="M20" s="17">
        <f t="shared" si="1"/>
        <v>90676969.220755175</v>
      </c>
      <c r="N20" s="26" t="s">
        <v>26</v>
      </c>
    </row>
    <row r="21" spans="2:14" s="2" customFormat="1" ht="12.75" x14ac:dyDescent="0.2">
      <c r="B21" s="6" t="s">
        <v>16</v>
      </c>
      <c r="C21" s="6" t="s">
        <v>17</v>
      </c>
      <c r="D21" s="6" t="s">
        <v>36</v>
      </c>
      <c r="E21" s="7" t="s">
        <v>37</v>
      </c>
      <c r="F21" s="7" t="s">
        <v>38</v>
      </c>
      <c r="G21" s="7" t="s">
        <v>39</v>
      </c>
      <c r="H21" s="8" t="s">
        <v>44</v>
      </c>
      <c r="I21" s="9" t="s">
        <v>45</v>
      </c>
      <c r="J21" s="20" t="s">
        <v>24</v>
      </c>
      <c r="K21" s="22">
        <v>1</v>
      </c>
      <c r="L21" s="10">
        <f>'[1]C.T. 78900'!$G$10</f>
        <v>20809977.528629817</v>
      </c>
      <c r="M21" s="10">
        <f t="shared" si="1"/>
        <v>20809977.528629817</v>
      </c>
      <c r="N21" s="25" t="s">
        <v>26</v>
      </c>
    </row>
    <row r="22" spans="2:14" s="2" customFormat="1" ht="12.75" x14ac:dyDescent="0.2">
      <c r="B22" s="11" t="s">
        <v>16</v>
      </c>
      <c r="C22" s="11" t="s">
        <v>27</v>
      </c>
      <c r="D22" s="12" t="s">
        <v>36</v>
      </c>
      <c r="E22" s="12" t="s">
        <v>37</v>
      </c>
      <c r="F22" s="12" t="s">
        <v>38</v>
      </c>
      <c r="G22" s="13" t="s">
        <v>39</v>
      </c>
      <c r="H22" s="13" t="s">
        <v>44</v>
      </c>
      <c r="I22" s="14" t="s">
        <v>45</v>
      </c>
      <c r="J22" s="15" t="s">
        <v>24</v>
      </c>
      <c r="K22" s="23">
        <v>1</v>
      </c>
      <c r="L22" s="16">
        <f>'[1]C.T. 78901'!$G$15</f>
        <v>7027524507.9359989</v>
      </c>
      <c r="M22" s="17">
        <f t="shared" si="1"/>
        <v>7027524507.9359989</v>
      </c>
      <c r="N22" s="26" t="s">
        <v>26</v>
      </c>
    </row>
    <row r="23" spans="2:14" s="2" customFormat="1" ht="12.75" x14ac:dyDescent="0.2">
      <c r="B23" s="6" t="s">
        <v>16</v>
      </c>
      <c r="C23" s="6" t="s">
        <v>28</v>
      </c>
      <c r="D23" s="6" t="s">
        <v>36</v>
      </c>
      <c r="E23" s="7" t="s">
        <v>37</v>
      </c>
      <c r="F23" s="7" t="s">
        <v>38</v>
      </c>
      <c r="G23" s="7" t="s">
        <v>39</v>
      </c>
      <c r="H23" s="8" t="s">
        <v>44</v>
      </c>
      <c r="I23" s="9" t="s">
        <v>45</v>
      </c>
      <c r="J23" s="20" t="s">
        <v>24</v>
      </c>
      <c r="K23" s="22">
        <v>1</v>
      </c>
      <c r="L23" s="10">
        <f>'[1]C.T. 78902'!$G$15</f>
        <v>281201946.72000003</v>
      </c>
      <c r="M23" s="10">
        <f t="shared" si="1"/>
        <v>281201946.72000003</v>
      </c>
      <c r="N23" s="25" t="s">
        <v>26</v>
      </c>
    </row>
    <row r="24" spans="2:14" s="2" customFormat="1" ht="12.75" x14ac:dyDescent="0.2">
      <c r="B24" s="11" t="s">
        <v>16</v>
      </c>
      <c r="C24" s="11" t="s">
        <v>29</v>
      </c>
      <c r="D24" s="12" t="s">
        <v>36</v>
      </c>
      <c r="E24" s="12" t="s">
        <v>37</v>
      </c>
      <c r="F24" s="12" t="s">
        <v>38</v>
      </c>
      <c r="G24" s="13" t="s">
        <v>39</v>
      </c>
      <c r="H24" s="13" t="s">
        <v>44</v>
      </c>
      <c r="I24" s="14" t="s">
        <v>45</v>
      </c>
      <c r="J24" s="15" t="s">
        <v>24</v>
      </c>
      <c r="K24" s="23">
        <v>1</v>
      </c>
      <c r="L24" s="16">
        <f>'[1]C.T. 78903'!$G$15</f>
        <v>78435236.159999996</v>
      </c>
      <c r="M24" s="17">
        <f t="shared" si="1"/>
        <v>78435236.159999996</v>
      </c>
      <c r="N24" s="26" t="s">
        <v>26</v>
      </c>
    </row>
    <row r="25" spans="2:14" s="2" customFormat="1" ht="12.75" x14ac:dyDescent="0.2">
      <c r="B25" s="6" t="s">
        <v>16</v>
      </c>
      <c r="C25" s="6" t="s">
        <v>30</v>
      </c>
      <c r="D25" s="6" t="s">
        <v>36</v>
      </c>
      <c r="E25" s="7" t="s">
        <v>37</v>
      </c>
      <c r="F25" s="7" t="s">
        <v>38</v>
      </c>
      <c r="G25" s="7" t="s">
        <v>39</v>
      </c>
      <c r="H25" s="8" t="s">
        <v>44</v>
      </c>
      <c r="I25" s="9" t="s">
        <v>45</v>
      </c>
      <c r="J25" s="20" t="s">
        <v>24</v>
      </c>
      <c r="K25" s="22">
        <v>1</v>
      </c>
      <c r="L25" s="10">
        <f>'[1]C.T. 78904'!$G$15</f>
        <v>150680314.46400002</v>
      </c>
      <c r="M25" s="10">
        <f t="shared" si="1"/>
        <v>150680314.46400002</v>
      </c>
      <c r="N25" s="25" t="s">
        <v>26</v>
      </c>
    </row>
    <row r="26" spans="2:14" s="2" customFormat="1" ht="12.75" x14ac:dyDescent="0.2">
      <c r="B26" s="11" t="s">
        <v>16</v>
      </c>
      <c r="C26" s="11" t="s">
        <v>17</v>
      </c>
      <c r="D26" s="12" t="s">
        <v>36</v>
      </c>
      <c r="E26" s="12" t="s">
        <v>37</v>
      </c>
      <c r="F26" s="12" t="s">
        <v>46</v>
      </c>
      <c r="G26" s="13">
        <v>80141701</v>
      </c>
      <c r="H26" s="13" t="s">
        <v>47</v>
      </c>
      <c r="I26" s="14" t="s">
        <v>48</v>
      </c>
      <c r="J26" s="15" t="s">
        <v>24</v>
      </c>
      <c r="K26" s="23">
        <v>1</v>
      </c>
      <c r="L26" s="16">
        <f>'[1]C.T. 78900'!$G$20</f>
        <v>4162752</v>
      </c>
      <c r="M26" s="17">
        <f t="shared" si="1"/>
        <v>4162752</v>
      </c>
      <c r="N26" s="26" t="s">
        <v>26</v>
      </c>
    </row>
    <row r="27" spans="2:14" s="2" customFormat="1" ht="12.75" x14ac:dyDescent="0.2">
      <c r="B27" s="6" t="s">
        <v>16</v>
      </c>
      <c r="C27" s="6" t="s">
        <v>27</v>
      </c>
      <c r="D27" s="6" t="s">
        <v>36</v>
      </c>
      <c r="E27" s="7" t="s">
        <v>37</v>
      </c>
      <c r="F27" s="7" t="s">
        <v>46</v>
      </c>
      <c r="G27" s="7">
        <v>80141701</v>
      </c>
      <c r="H27" s="8" t="s">
        <v>47</v>
      </c>
      <c r="I27" s="9" t="s">
        <v>48</v>
      </c>
      <c r="J27" s="20" t="s">
        <v>24</v>
      </c>
      <c r="K27" s="22">
        <v>1</v>
      </c>
      <c r="L27" s="10">
        <f>'[1]C.T. 78901'!$G$20</f>
        <v>919055808.00000024</v>
      </c>
      <c r="M27" s="10">
        <f t="shared" si="1"/>
        <v>919055808.00000024</v>
      </c>
      <c r="N27" s="25" t="s">
        <v>26</v>
      </c>
    </row>
    <row r="28" spans="2:14" s="2" customFormat="1" ht="12.75" x14ac:dyDescent="0.2">
      <c r="B28" s="11" t="s">
        <v>16</v>
      </c>
      <c r="C28" s="11" t="s">
        <v>28</v>
      </c>
      <c r="D28" s="12" t="s">
        <v>36</v>
      </c>
      <c r="E28" s="12" t="s">
        <v>37</v>
      </c>
      <c r="F28" s="12" t="s">
        <v>46</v>
      </c>
      <c r="G28" s="13">
        <v>80141701</v>
      </c>
      <c r="H28" s="13" t="s">
        <v>47</v>
      </c>
      <c r="I28" s="14" t="s">
        <v>48</v>
      </c>
      <c r="J28" s="15" t="s">
        <v>24</v>
      </c>
      <c r="K28" s="23">
        <v>1</v>
      </c>
      <c r="L28" s="16">
        <f>'[1]C.T. 78902'!$G$20</f>
        <v>36479808</v>
      </c>
      <c r="M28" s="17">
        <f t="shared" si="1"/>
        <v>36479808</v>
      </c>
      <c r="N28" s="26" t="s">
        <v>26</v>
      </c>
    </row>
    <row r="29" spans="2:14" s="2" customFormat="1" ht="12.75" x14ac:dyDescent="0.2">
      <c r="B29" s="6" t="s">
        <v>16</v>
      </c>
      <c r="C29" s="6" t="s">
        <v>29</v>
      </c>
      <c r="D29" s="6" t="s">
        <v>36</v>
      </c>
      <c r="E29" s="7" t="s">
        <v>37</v>
      </c>
      <c r="F29" s="7" t="s">
        <v>46</v>
      </c>
      <c r="G29" s="7">
        <v>80141701</v>
      </c>
      <c r="H29" s="8" t="s">
        <v>47</v>
      </c>
      <c r="I29" s="9" t="s">
        <v>48</v>
      </c>
      <c r="J29" s="20" t="s">
        <v>24</v>
      </c>
      <c r="K29" s="22">
        <v>1</v>
      </c>
      <c r="L29" s="10">
        <f>'[1]C.T. 78903'!$G$20</f>
        <v>8696160</v>
      </c>
      <c r="M29" s="10">
        <f t="shared" si="1"/>
        <v>8696160</v>
      </c>
      <c r="N29" s="25" t="s">
        <v>26</v>
      </c>
    </row>
    <row r="30" spans="2:14" s="2" customFormat="1" ht="12.75" x14ac:dyDescent="0.2">
      <c r="B30" s="11" t="s">
        <v>16</v>
      </c>
      <c r="C30" s="11" t="s">
        <v>30</v>
      </c>
      <c r="D30" s="12" t="s">
        <v>36</v>
      </c>
      <c r="E30" s="12" t="s">
        <v>37</v>
      </c>
      <c r="F30" s="12" t="s">
        <v>46</v>
      </c>
      <c r="G30" s="13">
        <v>80141701</v>
      </c>
      <c r="H30" s="13" t="s">
        <v>47</v>
      </c>
      <c r="I30" s="14" t="s">
        <v>48</v>
      </c>
      <c r="J30" s="15" t="s">
        <v>24</v>
      </c>
      <c r="K30" s="23">
        <v>1</v>
      </c>
      <c r="L30" s="16">
        <f>'[1]C.T. 78904'!$G$20</f>
        <v>15977894.400000002</v>
      </c>
      <c r="M30" s="17">
        <f t="shared" si="1"/>
        <v>15977894.400000002</v>
      </c>
      <c r="N30" s="26" t="s">
        <v>26</v>
      </c>
    </row>
    <row r="31" spans="2:14" s="2" customFormat="1" ht="12.75" x14ac:dyDescent="0.2">
      <c r="B31" s="6" t="s">
        <v>16</v>
      </c>
      <c r="C31" s="6" t="s">
        <v>17</v>
      </c>
      <c r="D31" s="6" t="s">
        <v>36</v>
      </c>
      <c r="E31" s="7" t="s">
        <v>37</v>
      </c>
      <c r="F31" s="7" t="s">
        <v>49</v>
      </c>
      <c r="G31" s="7">
        <v>80141701</v>
      </c>
      <c r="H31" s="8" t="s">
        <v>50</v>
      </c>
      <c r="I31" s="9" t="s">
        <v>51</v>
      </c>
      <c r="J31" s="20" t="s">
        <v>24</v>
      </c>
      <c r="K31" s="22">
        <v>1</v>
      </c>
      <c r="L31" s="10">
        <f>'[1]C.T. 78900'!$G$25</f>
        <v>34973943.267440639</v>
      </c>
      <c r="M31" s="10">
        <f t="shared" si="1"/>
        <v>34973943.267440639</v>
      </c>
      <c r="N31" s="25" t="s">
        <v>26</v>
      </c>
    </row>
    <row r="32" spans="2:14" s="2" customFormat="1" ht="12.75" x14ac:dyDescent="0.2">
      <c r="B32" s="11" t="s">
        <v>16</v>
      </c>
      <c r="C32" s="11" t="s">
        <v>27</v>
      </c>
      <c r="D32" s="12" t="s">
        <v>36</v>
      </c>
      <c r="E32" s="12" t="s">
        <v>37</v>
      </c>
      <c r="F32" s="12" t="s">
        <v>49</v>
      </c>
      <c r="G32" s="13">
        <v>80141701</v>
      </c>
      <c r="H32" s="13" t="s">
        <v>50</v>
      </c>
      <c r="I32" s="14" t="s">
        <v>51</v>
      </c>
      <c r="J32" s="15" t="s">
        <v>24</v>
      </c>
      <c r="K32" s="23">
        <v>1</v>
      </c>
      <c r="L32" s="16">
        <f>'[1]C.T. 78901'!$G$25</f>
        <v>2819315918.2186174</v>
      </c>
      <c r="M32" s="17">
        <f t="shared" si="1"/>
        <v>2819315918.2186174</v>
      </c>
      <c r="N32" s="26" t="s">
        <v>26</v>
      </c>
    </row>
    <row r="33" spans="2:14" s="2" customFormat="1" ht="12.75" x14ac:dyDescent="0.2">
      <c r="B33" s="6" t="s">
        <v>16</v>
      </c>
      <c r="C33" s="6" t="s">
        <v>28</v>
      </c>
      <c r="D33" s="6" t="s">
        <v>36</v>
      </c>
      <c r="E33" s="7" t="s">
        <v>37</v>
      </c>
      <c r="F33" s="7" t="s">
        <v>49</v>
      </c>
      <c r="G33" s="7">
        <v>80141701</v>
      </c>
      <c r="H33" s="8" t="s">
        <v>50</v>
      </c>
      <c r="I33" s="9" t="s">
        <v>51</v>
      </c>
      <c r="J33" s="20" t="s">
        <v>24</v>
      </c>
      <c r="K33" s="22">
        <v>1</v>
      </c>
      <c r="L33" s="10">
        <f>'[1]C.T. 78902'!$G$25</f>
        <v>143814180.14496005</v>
      </c>
      <c r="M33" s="10">
        <f t="shared" si="1"/>
        <v>143814180.14496005</v>
      </c>
      <c r="N33" s="25" t="s">
        <v>26</v>
      </c>
    </row>
    <row r="34" spans="2:14" s="2" customFormat="1" ht="12.75" x14ac:dyDescent="0.2">
      <c r="B34" s="11" t="s">
        <v>16</v>
      </c>
      <c r="C34" s="11" t="s">
        <v>29</v>
      </c>
      <c r="D34" s="12" t="s">
        <v>36</v>
      </c>
      <c r="E34" s="12" t="s">
        <v>37</v>
      </c>
      <c r="F34" s="12" t="s">
        <v>49</v>
      </c>
      <c r="G34" s="13">
        <v>80141701</v>
      </c>
      <c r="H34" s="13" t="s">
        <v>50</v>
      </c>
      <c r="I34" s="14" t="s">
        <v>51</v>
      </c>
      <c r="J34" s="15" t="s">
        <v>24</v>
      </c>
      <c r="K34" s="23">
        <v>1</v>
      </c>
      <c r="L34" s="16">
        <f>'[1]C.T. 78903'!$G$25</f>
        <v>48462705.640333056</v>
      </c>
      <c r="M34" s="17">
        <f t="shared" si="1"/>
        <v>48462705.640333056</v>
      </c>
      <c r="N34" s="26" t="s">
        <v>26</v>
      </c>
    </row>
    <row r="35" spans="2:14" s="2" customFormat="1" ht="12.75" x14ac:dyDescent="0.2">
      <c r="B35" s="6" t="s">
        <v>16</v>
      </c>
      <c r="C35" s="6" t="s">
        <v>30</v>
      </c>
      <c r="D35" s="6" t="s">
        <v>36</v>
      </c>
      <c r="E35" s="7" t="s">
        <v>37</v>
      </c>
      <c r="F35" s="7" t="s">
        <v>49</v>
      </c>
      <c r="G35" s="7">
        <v>80141701</v>
      </c>
      <c r="H35" s="8" t="s">
        <v>50</v>
      </c>
      <c r="I35" s="9" t="s">
        <v>51</v>
      </c>
      <c r="J35" s="20" t="s">
        <v>24</v>
      </c>
      <c r="K35" s="22">
        <v>1</v>
      </c>
      <c r="L35" s="10">
        <f>'[1]C.T. 78904'!$G$25</f>
        <v>69805299.293760002</v>
      </c>
      <c r="M35" s="10">
        <f t="shared" si="1"/>
        <v>69805299.293760002</v>
      </c>
      <c r="N35" s="25" t="s">
        <v>26</v>
      </c>
    </row>
    <row r="36" spans="2:14" s="2" customFormat="1" ht="12.75" x14ac:dyDescent="0.2">
      <c r="B36" s="11" t="s">
        <v>16</v>
      </c>
      <c r="C36" s="11" t="s">
        <v>17</v>
      </c>
      <c r="D36" s="12" t="s">
        <v>36</v>
      </c>
      <c r="E36" s="12" t="s">
        <v>37</v>
      </c>
      <c r="F36" s="12" t="s">
        <v>52</v>
      </c>
      <c r="G36" s="13">
        <v>80141701</v>
      </c>
      <c r="H36" s="13" t="s">
        <v>53</v>
      </c>
      <c r="I36" s="14" t="s">
        <v>54</v>
      </c>
      <c r="J36" s="15" t="s">
        <v>24</v>
      </c>
      <c r="K36" s="23">
        <v>1</v>
      </c>
      <c r="L36" s="16">
        <f>'[1]C.T. 78900'!$G$30</f>
        <v>865674.72</v>
      </c>
      <c r="M36" s="17">
        <f t="shared" si="1"/>
        <v>865674.72</v>
      </c>
      <c r="N36" s="26" t="s">
        <v>26</v>
      </c>
    </row>
    <row r="37" spans="2:14" s="2" customFormat="1" ht="12.75" x14ac:dyDescent="0.2">
      <c r="B37" s="6" t="s">
        <v>16</v>
      </c>
      <c r="C37" s="6" t="s">
        <v>27</v>
      </c>
      <c r="D37" s="6" t="s">
        <v>36</v>
      </c>
      <c r="E37" s="7" t="s">
        <v>37</v>
      </c>
      <c r="F37" s="7" t="s">
        <v>52</v>
      </c>
      <c r="G37" s="7">
        <v>80141701</v>
      </c>
      <c r="H37" s="8" t="s">
        <v>53</v>
      </c>
      <c r="I37" s="9" t="s">
        <v>54</v>
      </c>
      <c r="J37" s="20" t="s">
        <v>24</v>
      </c>
      <c r="K37" s="22">
        <v>1</v>
      </c>
      <c r="L37" s="10">
        <f>'[1]C.T. 78901'!$G$30</f>
        <v>44839775.519999996</v>
      </c>
      <c r="M37" s="10">
        <f t="shared" si="1"/>
        <v>44839775.519999996</v>
      </c>
      <c r="N37" s="25" t="s">
        <v>26</v>
      </c>
    </row>
    <row r="38" spans="2:14" s="2" customFormat="1" ht="12.75" x14ac:dyDescent="0.2">
      <c r="B38" s="11" t="s">
        <v>16</v>
      </c>
      <c r="C38" s="11" t="s">
        <v>28</v>
      </c>
      <c r="D38" s="12" t="s">
        <v>36</v>
      </c>
      <c r="E38" s="12" t="s">
        <v>37</v>
      </c>
      <c r="F38" s="12" t="s">
        <v>52</v>
      </c>
      <c r="G38" s="13">
        <v>80141701</v>
      </c>
      <c r="H38" s="13" t="s">
        <v>53</v>
      </c>
      <c r="I38" s="14" t="s">
        <v>54</v>
      </c>
      <c r="J38" s="15" t="s">
        <v>24</v>
      </c>
      <c r="K38" s="23">
        <v>1</v>
      </c>
      <c r="L38" s="16">
        <f>'[1]C.T. 78902'!$G$30</f>
        <v>2494837.44</v>
      </c>
      <c r="M38" s="17">
        <f t="shared" si="1"/>
        <v>2494837.44</v>
      </c>
      <c r="N38" s="26" t="s">
        <v>26</v>
      </c>
    </row>
    <row r="39" spans="2:14" s="2" customFormat="1" ht="12.75" x14ac:dyDescent="0.2">
      <c r="B39" s="6" t="s">
        <v>16</v>
      </c>
      <c r="C39" s="6" t="s">
        <v>29</v>
      </c>
      <c r="D39" s="6" t="s">
        <v>36</v>
      </c>
      <c r="E39" s="7" t="s">
        <v>37</v>
      </c>
      <c r="F39" s="7" t="s">
        <v>52</v>
      </c>
      <c r="G39" s="7">
        <v>80141701</v>
      </c>
      <c r="H39" s="8" t="s">
        <v>53</v>
      </c>
      <c r="I39" s="9" t="s">
        <v>54</v>
      </c>
      <c r="J39" s="20" t="s">
        <v>24</v>
      </c>
      <c r="K39" s="22">
        <v>1</v>
      </c>
      <c r="L39" s="10">
        <f>'[1]C.T. 78903'!$G$30</f>
        <v>280149.12</v>
      </c>
      <c r="M39" s="10">
        <f t="shared" si="1"/>
        <v>280149.12</v>
      </c>
      <c r="N39" s="25" t="s">
        <v>26</v>
      </c>
    </row>
    <row r="40" spans="2:14" s="2" customFormat="1" ht="12.75" x14ac:dyDescent="0.2">
      <c r="B40" s="11" t="s">
        <v>16</v>
      </c>
      <c r="C40" s="11" t="s">
        <v>30</v>
      </c>
      <c r="D40" s="12" t="s">
        <v>36</v>
      </c>
      <c r="E40" s="12" t="s">
        <v>37</v>
      </c>
      <c r="F40" s="12" t="s">
        <v>52</v>
      </c>
      <c r="G40" s="13">
        <v>80141701</v>
      </c>
      <c r="H40" s="13" t="s">
        <v>53</v>
      </c>
      <c r="I40" s="14" t="s">
        <v>54</v>
      </c>
      <c r="J40" s="15" t="s">
        <v>24</v>
      </c>
      <c r="K40" s="23">
        <v>1</v>
      </c>
      <c r="L40" s="16">
        <f>'[1]C.T. 78904'!$G$30</f>
        <v>5648480.6399999997</v>
      </c>
      <c r="M40" s="17">
        <f t="shared" si="1"/>
        <v>5648480.6399999997</v>
      </c>
      <c r="N40" s="26" t="s">
        <v>26</v>
      </c>
    </row>
    <row r="41" spans="2:14" s="2" customFormat="1" ht="12.75" x14ac:dyDescent="0.2">
      <c r="B41" s="6" t="s">
        <v>16</v>
      </c>
      <c r="C41" s="6" t="s">
        <v>17</v>
      </c>
      <c r="D41" s="6" t="s">
        <v>36</v>
      </c>
      <c r="E41" s="7" t="s">
        <v>37</v>
      </c>
      <c r="F41" s="7" t="s">
        <v>55</v>
      </c>
      <c r="G41" s="7">
        <v>80141701</v>
      </c>
      <c r="H41" s="8" t="s">
        <v>56</v>
      </c>
      <c r="I41" s="9" t="s">
        <v>57</v>
      </c>
      <c r="J41" s="20" t="s">
        <v>24</v>
      </c>
      <c r="K41" s="22">
        <v>1</v>
      </c>
      <c r="L41" s="10">
        <f>'[1]C.T. 78900'!$G$35</f>
        <v>1937376</v>
      </c>
      <c r="M41" s="10">
        <f t="shared" si="1"/>
        <v>1937376</v>
      </c>
      <c r="N41" s="25" t="s">
        <v>26</v>
      </c>
    </row>
    <row r="42" spans="2:14" s="2" customFormat="1" ht="12.75" x14ac:dyDescent="0.2">
      <c r="B42" s="11" t="s">
        <v>16</v>
      </c>
      <c r="C42" s="11" t="s">
        <v>27</v>
      </c>
      <c r="D42" s="12" t="s">
        <v>36</v>
      </c>
      <c r="E42" s="12" t="s">
        <v>37</v>
      </c>
      <c r="F42" s="12" t="s">
        <v>55</v>
      </c>
      <c r="G42" s="13">
        <v>80141701</v>
      </c>
      <c r="H42" s="13" t="s">
        <v>56</v>
      </c>
      <c r="I42" s="14" t="s">
        <v>57</v>
      </c>
      <c r="J42" s="15" t="s">
        <v>24</v>
      </c>
      <c r="K42" s="23">
        <v>1</v>
      </c>
      <c r="L42" s="16">
        <f>'[1]C.T. 78901'!$G$35</f>
        <v>393801835.20000005</v>
      </c>
      <c r="M42" s="17">
        <f t="shared" si="1"/>
        <v>393801835.20000005</v>
      </c>
      <c r="N42" s="26" t="s">
        <v>26</v>
      </c>
    </row>
    <row r="43" spans="2:14" s="2" customFormat="1" ht="12.75" x14ac:dyDescent="0.2">
      <c r="B43" s="6" t="s">
        <v>16</v>
      </c>
      <c r="C43" s="6" t="s">
        <v>28</v>
      </c>
      <c r="D43" s="6" t="s">
        <v>36</v>
      </c>
      <c r="E43" s="7" t="s">
        <v>37</v>
      </c>
      <c r="F43" s="7" t="s">
        <v>55</v>
      </c>
      <c r="G43" s="7">
        <v>80141701</v>
      </c>
      <c r="H43" s="8" t="s">
        <v>56</v>
      </c>
      <c r="I43" s="9" t="s">
        <v>57</v>
      </c>
      <c r="J43" s="20" t="s">
        <v>24</v>
      </c>
      <c r="K43" s="22">
        <v>1</v>
      </c>
      <c r="L43" s="10">
        <f>'[1]C.T. 78902'!$G$35</f>
        <v>15876600</v>
      </c>
      <c r="M43" s="10">
        <f t="shared" si="1"/>
        <v>15876600</v>
      </c>
      <c r="N43" s="25" t="s">
        <v>26</v>
      </c>
    </row>
    <row r="44" spans="2:14" s="2" customFormat="1" ht="12.75" x14ac:dyDescent="0.2">
      <c r="B44" s="11" t="s">
        <v>16</v>
      </c>
      <c r="C44" s="11" t="s">
        <v>29</v>
      </c>
      <c r="D44" s="12" t="s">
        <v>36</v>
      </c>
      <c r="E44" s="12" t="s">
        <v>37</v>
      </c>
      <c r="F44" s="12" t="s">
        <v>55</v>
      </c>
      <c r="G44" s="13">
        <v>80141701</v>
      </c>
      <c r="H44" s="13" t="s">
        <v>56</v>
      </c>
      <c r="I44" s="14" t="s">
        <v>57</v>
      </c>
      <c r="J44" s="15" t="s">
        <v>24</v>
      </c>
      <c r="K44" s="23">
        <v>1</v>
      </c>
      <c r="L44" s="16">
        <f>'[1]C.T. 78903'!$G$35</f>
        <v>4340347.1999999993</v>
      </c>
      <c r="M44" s="17">
        <f t="shared" si="1"/>
        <v>4340347.1999999993</v>
      </c>
      <c r="N44" s="26" t="s">
        <v>26</v>
      </c>
    </row>
    <row r="45" spans="2:14" s="2" customFormat="1" ht="12.75" x14ac:dyDescent="0.2">
      <c r="B45" s="6" t="s">
        <v>16</v>
      </c>
      <c r="C45" s="6" t="s">
        <v>30</v>
      </c>
      <c r="D45" s="6" t="s">
        <v>36</v>
      </c>
      <c r="E45" s="7" t="s">
        <v>37</v>
      </c>
      <c r="F45" s="7" t="s">
        <v>55</v>
      </c>
      <c r="G45" s="7">
        <v>80141701</v>
      </c>
      <c r="H45" s="8" t="s">
        <v>56</v>
      </c>
      <c r="I45" s="9" t="s">
        <v>57</v>
      </c>
      <c r="J45" s="20" t="s">
        <v>24</v>
      </c>
      <c r="K45" s="22">
        <v>1</v>
      </c>
      <c r="L45" s="10">
        <f>'[1]C.T. 78904'!$G$35</f>
        <v>7455921.6000000006</v>
      </c>
      <c r="M45" s="10">
        <f t="shared" si="1"/>
        <v>7455921.6000000006</v>
      </c>
      <c r="N45" s="25" t="s">
        <v>26</v>
      </c>
    </row>
    <row r="46" spans="2:14" s="2" customFormat="1" ht="12.75" x14ac:dyDescent="0.2">
      <c r="B46" s="11" t="s">
        <v>16</v>
      </c>
      <c r="C46" s="11" t="s">
        <v>17</v>
      </c>
      <c r="D46" s="12" t="s">
        <v>36</v>
      </c>
      <c r="E46" s="12" t="s">
        <v>37</v>
      </c>
      <c r="F46" s="12" t="s">
        <v>58</v>
      </c>
      <c r="G46" s="13">
        <v>80141701</v>
      </c>
      <c r="H46" s="13" t="s">
        <v>59</v>
      </c>
      <c r="I46" s="14" t="s">
        <v>60</v>
      </c>
      <c r="J46" s="15" t="s">
        <v>24</v>
      </c>
      <c r="K46" s="23">
        <v>1</v>
      </c>
      <c r="L46" s="16">
        <f>'[1]C.T. 78900'!$G$39</f>
        <v>3535552.8</v>
      </c>
      <c r="M46" s="17">
        <f t="shared" si="1"/>
        <v>3535552.8</v>
      </c>
      <c r="N46" s="26" t="s">
        <v>26</v>
      </c>
    </row>
    <row r="47" spans="2:14" s="2" customFormat="1" ht="12.75" x14ac:dyDescent="0.2">
      <c r="B47" s="6" t="s">
        <v>16</v>
      </c>
      <c r="C47" s="6" t="s">
        <v>27</v>
      </c>
      <c r="D47" s="6" t="s">
        <v>36</v>
      </c>
      <c r="E47" s="7" t="s">
        <v>37</v>
      </c>
      <c r="F47" s="7" t="s">
        <v>58</v>
      </c>
      <c r="G47" s="7">
        <v>80141701</v>
      </c>
      <c r="H47" s="8" t="s">
        <v>59</v>
      </c>
      <c r="I47" s="9" t="s">
        <v>60</v>
      </c>
      <c r="J47" s="20" t="s">
        <v>24</v>
      </c>
      <c r="K47" s="22">
        <v>1</v>
      </c>
      <c r="L47" s="10">
        <f>'[1]C.T. 78901'!$G$39</f>
        <v>545492282.39999998</v>
      </c>
      <c r="M47" s="10">
        <f t="shared" si="1"/>
        <v>545492282.39999998</v>
      </c>
      <c r="N47" s="25" t="s">
        <v>26</v>
      </c>
    </row>
    <row r="48" spans="2:14" s="2" customFormat="1" ht="12.75" x14ac:dyDescent="0.2">
      <c r="B48" s="11" t="s">
        <v>16</v>
      </c>
      <c r="C48" s="11" t="s">
        <v>28</v>
      </c>
      <c r="D48" s="12" t="s">
        <v>36</v>
      </c>
      <c r="E48" s="12" t="s">
        <v>37</v>
      </c>
      <c r="F48" s="12" t="s">
        <v>58</v>
      </c>
      <c r="G48" s="13">
        <v>80141701</v>
      </c>
      <c r="H48" s="13" t="s">
        <v>59</v>
      </c>
      <c r="I48" s="14" t="s">
        <v>60</v>
      </c>
      <c r="J48" s="15" t="s">
        <v>24</v>
      </c>
      <c r="K48" s="23">
        <v>1</v>
      </c>
      <c r="L48" s="16">
        <f>'[1]C.T. 78902'!$G$39</f>
        <v>26048006.399999999</v>
      </c>
      <c r="M48" s="17">
        <f t="shared" si="1"/>
        <v>26048006.399999999</v>
      </c>
      <c r="N48" s="26" t="s">
        <v>26</v>
      </c>
    </row>
    <row r="49" spans="2:14" s="2" customFormat="1" ht="19.5" customHeight="1" x14ac:dyDescent="0.2">
      <c r="B49" s="6" t="s">
        <v>16</v>
      </c>
      <c r="C49" s="6" t="s">
        <v>29</v>
      </c>
      <c r="D49" s="6" t="s">
        <v>36</v>
      </c>
      <c r="E49" s="7" t="s">
        <v>37</v>
      </c>
      <c r="F49" s="7" t="s">
        <v>58</v>
      </c>
      <c r="G49" s="7">
        <v>80141701</v>
      </c>
      <c r="H49" s="8" t="s">
        <v>59</v>
      </c>
      <c r="I49" s="9" t="s">
        <v>60</v>
      </c>
      <c r="J49" s="20" t="s">
        <v>24</v>
      </c>
      <c r="K49" s="22">
        <v>1</v>
      </c>
      <c r="L49" s="10">
        <f>'[1]C.T. 78903'!$G$39</f>
        <v>14415016.199999996</v>
      </c>
      <c r="M49" s="10">
        <f t="shared" si="1"/>
        <v>14415016.199999996</v>
      </c>
      <c r="N49" s="25" t="s">
        <v>26</v>
      </c>
    </row>
    <row r="50" spans="2:14" s="2" customFormat="1" ht="12.75" x14ac:dyDescent="0.2">
      <c r="B50" s="11" t="s">
        <v>16</v>
      </c>
      <c r="C50" s="11" t="s">
        <v>30</v>
      </c>
      <c r="D50" s="12" t="s">
        <v>36</v>
      </c>
      <c r="E50" s="12" t="s">
        <v>37</v>
      </c>
      <c r="F50" s="12" t="s">
        <v>58</v>
      </c>
      <c r="G50" s="13">
        <v>80141701</v>
      </c>
      <c r="H50" s="13" t="s">
        <v>59</v>
      </c>
      <c r="I50" s="14" t="s">
        <v>60</v>
      </c>
      <c r="J50" s="15" t="s">
        <v>24</v>
      </c>
      <c r="K50" s="23">
        <v>1</v>
      </c>
      <c r="L50" s="16">
        <f>'[1]C.T. 78904'!$G$39</f>
        <v>24524759.999999993</v>
      </c>
      <c r="M50" s="17">
        <f t="shared" si="1"/>
        <v>24524759.999999993</v>
      </c>
      <c r="N50" s="26" t="s">
        <v>26</v>
      </c>
    </row>
    <row r="51" spans="2:14" s="2" customFormat="1" ht="12.75" x14ac:dyDescent="0.2">
      <c r="B51" s="6" t="s">
        <v>16</v>
      </c>
      <c r="C51" s="6" t="s">
        <v>17</v>
      </c>
      <c r="D51" s="6" t="s">
        <v>61</v>
      </c>
      <c r="E51" s="7" t="s">
        <v>19</v>
      </c>
      <c r="F51" s="7" t="s">
        <v>62</v>
      </c>
      <c r="G51" s="7" t="s">
        <v>63</v>
      </c>
      <c r="H51" s="8" t="s">
        <v>64</v>
      </c>
      <c r="I51" s="9" t="s">
        <v>65</v>
      </c>
      <c r="J51" s="20" t="s">
        <v>24</v>
      </c>
      <c r="K51" s="22">
        <v>200</v>
      </c>
      <c r="L51" s="10">
        <v>14716</v>
      </c>
      <c r="M51" s="10">
        <f>+L51*K51</f>
        <v>2943200</v>
      </c>
      <c r="N51" s="25" t="s">
        <v>26</v>
      </c>
    </row>
    <row r="52" spans="2:14" s="2" customFormat="1" ht="12.75" x14ac:dyDescent="0.2">
      <c r="B52" s="11" t="s">
        <v>16</v>
      </c>
      <c r="C52" s="11" t="s">
        <v>17</v>
      </c>
      <c r="D52" s="12" t="s">
        <v>61</v>
      </c>
      <c r="E52" s="12" t="s">
        <v>19</v>
      </c>
      <c r="F52" s="12" t="s">
        <v>62</v>
      </c>
      <c r="G52" s="13" t="s">
        <v>63</v>
      </c>
      <c r="H52" s="13" t="s">
        <v>66</v>
      </c>
      <c r="I52" s="14" t="s">
        <v>67</v>
      </c>
      <c r="J52" s="15" t="s">
        <v>24</v>
      </c>
      <c r="K52" s="23">
        <v>200</v>
      </c>
      <c r="L52" s="16">
        <v>11073.6</v>
      </c>
      <c r="M52" s="17">
        <f>+K52*L52</f>
        <v>2214720</v>
      </c>
      <c r="N52" s="26" t="s">
        <v>26</v>
      </c>
    </row>
    <row r="53" spans="2:14" s="2" customFormat="1" ht="12.75" x14ac:dyDescent="0.2">
      <c r="B53" s="6" t="s">
        <v>16</v>
      </c>
      <c r="C53" s="6" t="s">
        <v>17</v>
      </c>
      <c r="D53" s="6" t="s">
        <v>61</v>
      </c>
      <c r="E53" s="7" t="s">
        <v>19</v>
      </c>
      <c r="F53" s="7" t="s">
        <v>62</v>
      </c>
      <c r="G53" s="7" t="s">
        <v>63</v>
      </c>
      <c r="H53" s="8" t="s">
        <v>64</v>
      </c>
      <c r="I53" s="9" t="s">
        <v>68</v>
      </c>
      <c r="J53" s="20" t="s">
        <v>24</v>
      </c>
      <c r="K53" s="22">
        <v>100</v>
      </c>
      <c r="L53" s="10">
        <v>9412.9</v>
      </c>
      <c r="M53" s="10">
        <f>+L53*K53</f>
        <v>941290</v>
      </c>
      <c r="N53" s="25" t="s">
        <v>26</v>
      </c>
    </row>
    <row r="54" spans="2:14" s="2" customFormat="1" ht="25.5" x14ac:dyDescent="0.2">
      <c r="B54" s="11" t="s">
        <v>16</v>
      </c>
      <c r="C54" s="11" t="s">
        <v>17</v>
      </c>
      <c r="D54" s="12" t="s">
        <v>69</v>
      </c>
      <c r="E54" s="12" t="s">
        <v>70</v>
      </c>
      <c r="F54" s="12" t="s">
        <v>71</v>
      </c>
      <c r="G54" s="13" t="s">
        <v>72</v>
      </c>
      <c r="H54" s="13" t="s">
        <v>73</v>
      </c>
      <c r="I54" s="14" t="s">
        <v>74</v>
      </c>
      <c r="J54" s="15" t="s">
        <v>24</v>
      </c>
      <c r="K54" s="23">
        <v>35000</v>
      </c>
      <c r="L54" s="16">
        <v>51.5</v>
      </c>
      <c r="M54" s="17">
        <f>+L54*K54</f>
        <v>1802500</v>
      </c>
      <c r="N54" s="26" t="s">
        <v>26</v>
      </c>
    </row>
    <row r="55" spans="2:14" s="2" customFormat="1" ht="12.75" x14ac:dyDescent="0.2">
      <c r="B55" s="6" t="s">
        <v>16</v>
      </c>
      <c r="C55" s="6" t="s">
        <v>27</v>
      </c>
      <c r="D55" s="6">
        <v>20402</v>
      </c>
      <c r="E55" s="7" t="s">
        <v>75</v>
      </c>
      <c r="F55" s="7" t="s">
        <v>76</v>
      </c>
      <c r="G55" s="7" t="s">
        <v>77</v>
      </c>
      <c r="H55" s="8" t="s">
        <v>78</v>
      </c>
      <c r="I55" s="9" t="s">
        <v>79</v>
      </c>
      <c r="J55" s="20" t="s">
        <v>24</v>
      </c>
      <c r="K55" s="22">
        <v>6</v>
      </c>
      <c r="L55" s="10">
        <v>155000</v>
      </c>
      <c r="M55" s="10">
        <f>K55*L55</f>
        <v>930000</v>
      </c>
      <c r="N55" s="25" t="s">
        <v>26</v>
      </c>
    </row>
    <row r="56" spans="2:14" s="2" customFormat="1" ht="12.75" x14ac:dyDescent="0.2">
      <c r="B56" s="11" t="s">
        <v>16</v>
      </c>
      <c r="C56" s="11" t="s">
        <v>27</v>
      </c>
      <c r="D56" s="12">
        <v>20402</v>
      </c>
      <c r="E56" s="12" t="s">
        <v>75</v>
      </c>
      <c r="F56" s="12" t="s">
        <v>76</v>
      </c>
      <c r="G56" s="13" t="s">
        <v>77</v>
      </c>
      <c r="H56" s="13" t="s">
        <v>78</v>
      </c>
      <c r="I56" s="14" t="s">
        <v>80</v>
      </c>
      <c r="J56" s="15" t="s">
        <v>24</v>
      </c>
      <c r="K56" s="23">
        <v>6</v>
      </c>
      <c r="L56" s="16">
        <v>150000</v>
      </c>
      <c r="M56" s="17">
        <f t="shared" ref="M56" si="2">+K56*L56</f>
        <v>900000</v>
      </c>
      <c r="N56" s="26" t="s">
        <v>26</v>
      </c>
    </row>
    <row r="57" spans="2:14" s="2" customFormat="1" ht="21.75" customHeight="1" x14ac:dyDescent="0.2">
      <c r="B57" s="6" t="s">
        <v>16</v>
      </c>
      <c r="C57" s="6" t="s">
        <v>17</v>
      </c>
      <c r="D57" s="6" t="s">
        <v>81</v>
      </c>
      <c r="E57" s="7" t="s">
        <v>82</v>
      </c>
      <c r="F57" s="7" t="s">
        <v>76</v>
      </c>
      <c r="G57" s="7" t="s">
        <v>83</v>
      </c>
      <c r="H57" s="8" t="s">
        <v>84</v>
      </c>
      <c r="I57" s="9" t="s">
        <v>85</v>
      </c>
      <c r="J57" s="20" t="s">
        <v>86</v>
      </c>
      <c r="K57" s="22">
        <v>1080</v>
      </c>
      <c r="L57" s="10">
        <v>600</v>
      </c>
      <c r="M57" s="10">
        <f>+K57*L57</f>
        <v>648000</v>
      </c>
      <c r="N57" s="25" t="s">
        <v>26</v>
      </c>
    </row>
    <row r="58" spans="2:14" s="2" customFormat="1" ht="12.75" x14ac:dyDescent="0.2">
      <c r="B58" s="11" t="s">
        <v>16</v>
      </c>
      <c r="C58" s="11" t="s">
        <v>17</v>
      </c>
      <c r="D58" s="12" t="s">
        <v>81</v>
      </c>
      <c r="E58" s="12" t="s">
        <v>19</v>
      </c>
      <c r="F58" s="12" t="s">
        <v>87</v>
      </c>
      <c r="G58" s="13" t="s">
        <v>88</v>
      </c>
      <c r="H58" s="13" t="s">
        <v>89</v>
      </c>
      <c r="I58" s="14" t="s">
        <v>90</v>
      </c>
      <c r="J58" s="15" t="s">
        <v>24</v>
      </c>
      <c r="K58" s="23">
        <v>2500</v>
      </c>
      <c r="L58" s="16">
        <v>3500</v>
      </c>
      <c r="M58" s="17">
        <f>+K58*L58</f>
        <v>8750000</v>
      </c>
      <c r="N58" s="26" t="s">
        <v>26</v>
      </c>
    </row>
    <row r="59" spans="2:14" s="2" customFormat="1" ht="57.75" customHeight="1" x14ac:dyDescent="0.2">
      <c r="B59" s="6" t="s">
        <v>16</v>
      </c>
      <c r="C59" s="6" t="s">
        <v>17</v>
      </c>
      <c r="D59" s="6" t="s">
        <v>91</v>
      </c>
      <c r="E59" s="7" t="s">
        <v>1428</v>
      </c>
      <c r="F59" s="7" t="s">
        <v>92</v>
      </c>
      <c r="G59" s="7" t="s">
        <v>1486</v>
      </c>
      <c r="H59" s="8" t="s">
        <v>2114</v>
      </c>
      <c r="I59" s="9" t="s">
        <v>93</v>
      </c>
      <c r="J59" s="20">
        <v>2500</v>
      </c>
      <c r="K59" s="22">
        <v>100</v>
      </c>
      <c r="L59" s="10">
        <v>2500</v>
      </c>
      <c r="M59" s="10">
        <f t="shared" ref="M59:M68" si="3">+K59*L59</f>
        <v>250000</v>
      </c>
      <c r="N59" s="25" t="s">
        <v>26</v>
      </c>
    </row>
    <row r="60" spans="2:14" s="2" customFormat="1" ht="99" customHeight="1" x14ac:dyDescent="0.2">
      <c r="B60" s="11" t="s">
        <v>16</v>
      </c>
      <c r="C60" s="11" t="s">
        <v>17</v>
      </c>
      <c r="D60" s="12">
        <v>29904</v>
      </c>
      <c r="E60" s="12" t="s">
        <v>94</v>
      </c>
      <c r="F60" s="12" t="s">
        <v>95</v>
      </c>
      <c r="G60" s="13" t="s">
        <v>96</v>
      </c>
      <c r="H60" s="13" t="s">
        <v>97</v>
      </c>
      <c r="I60" s="14" t="s">
        <v>98</v>
      </c>
      <c r="J60" s="15" t="s">
        <v>24</v>
      </c>
      <c r="K60" s="23">
        <v>3000</v>
      </c>
      <c r="L60" s="16">
        <v>6895.26</v>
      </c>
      <c r="M60" s="17">
        <f t="shared" si="3"/>
        <v>20685780</v>
      </c>
      <c r="N60" s="26" t="s">
        <v>26</v>
      </c>
    </row>
    <row r="61" spans="2:14" s="2" customFormat="1" ht="12.75" x14ac:dyDescent="0.2">
      <c r="B61" s="6" t="s">
        <v>16</v>
      </c>
      <c r="C61" s="6" t="s">
        <v>17</v>
      </c>
      <c r="D61" s="6">
        <v>29904</v>
      </c>
      <c r="E61" s="7" t="s">
        <v>94</v>
      </c>
      <c r="F61" s="7" t="s">
        <v>99</v>
      </c>
      <c r="G61" s="7" t="s">
        <v>96</v>
      </c>
      <c r="H61" s="8" t="s">
        <v>100</v>
      </c>
      <c r="I61" s="9" t="s">
        <v>101</v>
      </c>
      <c r="J61" s="20" t="s">
        <v>24</v>
      </c>
      <c r="K61" s="22">
        <v>3400</v>
      </c>
      <c r="L61" s="10">
        <v>8172.16</v>
      </c>
      <c r="M61" s="10">
        <f t="shared" si="3"/>
        <v>27785344</v>
      </c>
      <c r="N61" s="25" t="s">
        <v>26</v>
      </c>
    </row>
    <row r="62" spans="2:14" s="2" customFormat="1" ht="12.75" x14ac:dyDescent="0.2">
      <c r="B62" s="11" t="s">
        <v>16</v>
      </c>
      <c r="C62" s="11" t="s">
        <v>17</v>
      </c>
      <c r="D62" s="12">
        <v>29904</v>
      </c>
      <c r="E62" s="12" t="s">
        <v>102</v>
      </c>
      <c r="F62" s="12" t="s">
        <v>76</v>
      </c>
      <c r="G62" s="13" t="s">
        <v>103</v>
      </c>
      <c r="H62" s="13" t="s">
        <v>104</v>
      </c>
      <c r="I62" s="14" t="s">
        <v>105</v>
      </c>
      <c r="J62" s="15" t="s">
        <v>24</v>
      </c>
      <c r="K62" s="23">
        <v>580</v>
      </c>
      <c r="L62" s="16">
        <v>10649</v>
      </c>
      <c r="M62" s="17">
        <f t="shared" si="3"/>
        <v>6176420</v>
      </c>
      <c r="N62" s="26" t="s">
        <v>26</v>
      </c>
    </row>
    <row r="63" spans="2:14" s="2" customFormat="1" ht="12.75" x14ac:dyDescent="0.2">
      <c r="B63" s="6" t="s">
        <v>16</v>
      </c>
      <c r="C63" s="6" t="s">
        <v>17</v>
      </c>
      <c r="D63" s="6">
        <v>29904</v>
      </c>
      <c r="E63" s="7" t="s">
        <v>102</v>
      </c>
      <c r="F63" s="7" t="s">
        <v>76</v>
      </c>
      <c r="G63" s="7" t="s">
        <v>106</v>
      </c>
      <c r="H63" s="8" t="s">
        <v>107</v>
      </c>
      <c r="I63" s="9" t="s">
        <v>108</v>
      </c>
      <c r="J63" s="20" t="s">
        <v>24</v>
      </c>
      <c r="K63" s="22">
        <v>600</v>
      </c>
      <c r="L63" s="10">
        <v>10649</v>
      </c>
      <c r="M63" s="10">
        <f t="shared" si="3"/>
        <v>6389400</v>
      </c>
      <c r="N63" s="25" t="s">
        <v>26</v>
      </c>
    </row>
    <row r="64" spans="2:14" s="2" customFormat="1" ht="12.75" x14ac:dyDescent="0.2">
      <c r="B64" s="11" t="s">
        <v>16</v>
      </c>
      <c r="C64" s="11" t="s">
        <v>17</v>
      </c>
      <c r="D64" s="12">
        <v>29904</v>
      </c>
      <c r="E64" s="12" t="s">
        <v>109</v>
      </c>
      <c r="F64" s="12" t="s">
        <v>110</v>
      </c>
      <c r="G64" s="13" t="s">
        <v>111</v>
      </c>
      <c r="H64" s="13" t="s">
        <v>112</v>
      </c>
      <c r="I64" s="14" t="s">
        <v>113</v>
      </c>
      <c r="J64" s="15" t="s">
        <v>114</v>
      </c>
      <c r="K64" s="23">
        <v>600</v>
      </c>
      <c r="L64" s="16">
        <v>28476</v>
      </c>
      <c r="M64" s="17">
        <f t="shared" si="3"/>
        <v>17085600</v>
      </c>
      <c r="N64" s="26" t="s">
        <v>26</v>
      </c>
    </row>
    <row r="65" spans="2:14" s="2" customFormat="1" ht="12.75" x14ac:dyDescent="0.2">
      <c r="B65" s="6" t="s">
        <v>16</v>
      </c>
      <c r="C65" s="6" t="s">
        <v>17</v>
      </c>
      <c r="D65" s="6">
        <v>29904</v>
      </c>
      <c r="E65" s="7" t="s">
        <v>109</v>
      </c>
      <c r="F65" s="7" t="s">
        <v>110</v>
      </c>
      <c r="G65" s="7" t="s">
        <v>115</v>
      </c>
      <c r="H65" s="8" t="s">
        <v>116</v>
      </c>
      <c r="I65" s="9" t="s">
        <v>117</v>
      </c>
      <c r="J65" s="20" t="s">
        <v>114</v>
      </c>
      <c r="K65" s="22">
        <v>600</v>
      </c>
      <c r="L65" s="10">
        <v>28476</v>
      </c>
      <c r="M65" s="10">
        <f t="shared" si="3"/>
        <v>17085600</v>
      </c>
      <c r="N65" s="25" t="s">
        <v>26</v>
      </c>
    </row>
    <row r="66" spans="2:14" s="2" customFormat="1" ht="12.75" x14ac:dyDescent="0.2">
      <c r="B66" s="11" t="s">
        <v>16</v>
      </c>
      <c r="C66" s="11" t="s">
        <v>17</v>
      </c>
      <c r="D66" s="12">
        <v>29904</v>
      </c>
      <c r="E66" s="12" t="s">
        <v>109</v>
      </c>
      <c r="F66" s="12" t="s">
        <v>118</v>
      </c>
      <c r="G66" s="13" t="s">
        <v>119</v>
      </c>
      <c r="H66" s="13" t="s">
        <v>120</v>
      </c>
      <c r="I66" s="14" t="s">
        <v>121</v>
      </c>
      <c r="J66" s="15" t="s">
        <v>114</v>
      </c>
      <c r="K66" s="23">
        <v>3000</v>
      </c>
      <c r="L66" s="16">
        <v>8100</v>
      </c>
      <c r="M66" s="17">
        <f t="shared" si="3"/>
        <v>24300000</v>
      </c>
      <c r="N66" s="26" t="s">
        <v>26</v>
      </c>
    </row>
    <row r="67" spans="2:14" s="2" customFormat="1" ht="12.75" x14ac:dyDescent="0.2">
      <c r="B67" s="6" t="s">
        <v>16</v>
      </c>
      <c r="C67" s="6" t="s">
        <v>17</v>
      </c>
      <c r="D67" s="6">
        <v>29904</v>
      </c>
      <c r="E67" s="7" t="s">
        <v>122</v>
      </c>
      <c r="F67" s="7" t="s">
        <v>123</v>
      </c>
      <c r="G67" s="7">
        <v>46181708</v>
      </c>
      <c r="H67" s="8">
        <v>92044702</v>
      </c>
      <c r="I67" s="9" t="s">
        <v>124</v>
      </c>
      <c r="J67" s="20" t="s">
        <v>24</v>
      </c>
      <c r="K67" s="22">
        <v>200000</v>
      </c>
      <c r="L67" s="10">
        <v>28.09</v>
      </c>
      <c r="M67" s="10">
        <f t="shared" si="3"/>
        <v>5618000</v>
      </c>
      <c r="N67" s="25" t="s">
        <v>26</v>
      </c>
    </row>
    <row r="68" spans="2:14" s="2" customFormat="1" ht="12.75" x14ac:dyDescent="0.2">
      <c r="B68" s="11" t="s">
        <v>16</v>
      </c>
      <c r="C68" s="11" t="s">
        <v>17</v>
      </c>
      <c r="D68" s="12">
        <v>29904</v>
      </c>
      <c r="E68" s="12" t="s">
        <v>19</v>
      </c>
      <c r="F68" s="12" t="s">
        <v>125</v>
      </c>
      <c r="G68" s="13" t="s">
        <v>126</v>
      </c>
      <c r="H68" s="13" t="s">
        <v>127</v>
      </c>
      <c r="I68" s="14" t="s">
        <v>128</v>
      </c>
      <c r="J68" s="15" t="s">
        <v>24</v>
      </c>
      <c r="K68" s="23">
        <v>1200</v>
      </c>
      <c r="L68" s="16">
        <v>7022.95</v>
      </c>
      <c r="M68" s="17">
        <f t="shared" si="3"/>
        <v>8427540</v>
      </c>
      <c r="N68" s="26" t="s">
        <v>26</v>
      </c>
    </row>
    <row r="69" spans="2:14" s="2" customFormat="1" ht="87" customHeight="1" x14ac:dyDescent="0.2">
      <c r="B69" s="6" t="s">
        <v>16</v>
      </c>
      <c r="C69" s="6" t="s">
        <v>17</v>
      </c>
      <c r="D69" s="6">
        <v>29905</v>
      </c>
      <c r="E69" s="7" t="s">
        <v>129</v>
      </c>
      <c r="F69" s="7">
        <v>30</v>
      </c>
      <c r="G69" s="7" t="s">
        <v>130</v>
      </c>
      <c r="H69" s="8" t="s">
        <v>131</v>
      </c>
      <c r="I69" s="9" t="s">
        <v>132</v>
      </c>
      <c r="J69" s="20" t="s">
        <v>24</v>
      </c>
      <c r="K69" s="22">
        <v>7570</v>
      </c>
      <c r="L69" s="10">
        <v>1060.95</v>
      </c>
      <c r="M69" s="10">
        <f t="shared" ref="M69:M79" si="4">+L69*K69</f>
        <v>8031391.5</v>
      </c>
      <c r="N69" s="25" t="s">
        <v>26</v>
      </c>
    </row>
    <row r="70" spans="2:14" s="2" customFormat="1" ht="12.75" x14ac:dyDescent="0.2">
      <c r="B70" s="11" t="s">
        <v>16</v>
      </c>
      <c r="C70" s="11" t="s">
        <v>17</v>
      </c>
      <c r="D70" s="12">
        <v>29905</v>
      </c>
      <c r="E70" s="12" t="s">
        <v>133</v>
      </c>
      <c r="F70" s="12">
        <v>95</v>
      </c>
      <c r="G70" s="13" t="s">
        <v>134</v>
      </c>
      <c r="H70" s="13" t="s">
        <v>135</v>
      </c>
      <c r="I70" s="14" t="s">
        <v>136</v>
      </c>
      <c r="J70" s="15" t="s">
        <v>137</v>
      </c>
      <c r="K70" s="23">
        <v>50</v>
      </c>
      <c r="L70" s="16">
        <v>45000</v>
      </c>
      <c r="M70" s="17">
        <f>+L70*K70</f>
        <v>2250000</v>
      </c>
      <c r="N70" s="26" t="s">
        <v>26</v>
      </c>
    </row>
    <row r="71" spans="2:14" s="2" customFormat="1" ht="12.75" x14ac:dyDescent="0.2">
      <c r="B71" s="6" t="s">
        <v>16</v>
      </c>
      <c r="C71" s="6" t="s">
        <v>17</v>
      </c>
      <c r="D71" s="6">
        <v>29905</v>
      </c>
      <c r="E71" s="7" t="s">
        <v>133</v>
      </c>
      <c r="F71" s="7">
        <v>95</v>
      </c>
      <c r="G71" s="7" t="s">
        <v>130</v>
      </c>
      <c r="H71" s="8" t="s">
        <v>138</v>
      </c>
      <c r="I71" s="9" t="s">
        <v>139</v>
      </c>
      <c r="J71" s="20" t="s">
        <v>137</v>
      </c>
      <c r="K71" s="22">
        <v>8000</v>
      </c>
      <c r="L71" s="10">
        <v>858</v>
      </c>
      <c r="M71" s="10">
        <f t="shared" si="4"/>
        <v>6864000</v>
      </c>
      <c r="N71" s="25" t="s">
        <v>26</v>
      </c>
    </row>
    <row r="72" spans="2:14" s="2" customFormat="1" ht="12.75" x14ac:dyDescent="0.2">
      <c r="B72" s="11" t="s">
        <v>16</v>
      </c>
      <c r="C72" s="11" t="s">
        <v>17</v>
      </c>
      <c r="D72" s="12">
        <v>29905</v>
      </c>
      <c r="E72" s="12" t="s">
        <v>133</v>
      </c>
      <c r="F72" s="12">
        <v>95</v>
      </c>
      <c r="G72" s="13" t="s">
        <v>130</v>
      </c>
      <c r="H72" s="13" t="s">
        <v>140</v>
      </c>
      <c r="I72" s="14" t="s">
        <v>141</v>
      </c>
      <c r="J72" s="15" t="s">
        <v>137</v>
      </c>
      <c r="K72" s="23">
        <v>12000</v>
      </c>
      <c r="L72" s="16">
        <v>772.5</v>
      </c>
      <c r="M72" s="17">
        <f t="shared" si="4"/>
        <v>9270000</v>
      </c>
      <c r="N72" s="26" t="s">
        <v>26</v>
      </c>
    </row>
    <row r="73" spans="2:14" s="2" customFormat="1" ht="12.75" x14ac:dyDescent="0.2">
      <c r="B73" s="6" t="s">
        <v>16</v>
      </c>
      <c r="C73" s="6" t="s">
        <v>17</v>
      </c>
      <c r="D73" s="6">
        <v>29905</v>
      </c>
      <c r="E73" s="7" t="s">
        <v>19</v>
      </c>
      <c r="F73" s="7">
        <v>4220</v>
      </c>
      <c r="G73" s="7" t="s">
        <v>142</v>
      </c>
      <c r="H73" s="8" t="s">
        <v>143</v>
      </c>
      <c r="I73" s="9" t="s">
        <v>144</v>
      </c>
      <c r="J73" s="20" t="s">
        <v>24</v>
      </c>
      <c r="K73" s="22">
        <v>75</v>
      </c>
      <c r="L73" s="10">
        <v>9898.2999999999993</v>
      </c>
      <c r="M73" s="10">
        <f t="shared" si="4"/>
        <v>742372.5</v>
      </c>
      <c r="N73" s="25" t="s">
        <v>26</v>
      </c>
    </row>
    <row r="74" spans="2:14" s="2" customFormat="1" ht="12.75" x14ac:dyDescent="0.2">
      <c r="B74" s="11" t="s">
        <v>16</v>
      </c>
      <c r="C74" s="11" t="s">
        <v>17</v>
      </c>
      <c r="D74" s="12">
        <v>29905</v>
      </c>
      <c r="E74" s="12" t="s">
        <v>145</v>
      </c>
      <c r="F74" s="12">
        <v>20</v>
      </c>
      <c r="G74" s="13" t="s">
        <v>146</v>
      </c>
      <c r="H74" s="13" t="s">
        <v>147</v>
      </c>
      <c r="I74" s="14" t="s">
        <v>148</v>
      </c>
      <c r="J74" s="15" t="s">
        <v>24</v>
      </c>
      <c r="K74" s="23">
        <v>30000</v>
      </c>
      <c r="L74" s="16">
        <v>278</v>
      </c>
      <c r="M74" s="17">
        <f>+K74*L74</f>
        <v>8340000</v>
      </c>
      <c r="N74" s="26" t="s">
        <v>26</v>
      </c>
    </row>
    <row r="75" spans="2:14" s="2" customFormat="1" ht="89.25" customHeight="1" x14ac:dyDescent="0.2">
      <c r="B75" s="6" t="s">
        <v>16</v>
      </c>
      <c r="C75" s="6" t="s">
        <v>17</v>
      </c>
      <c r="D75" s="6">
        <v>29905</v>
      </c>
      <c r="E75" s="7" t="s">
        <v>37</v>
      </c>
      <c r="F75" s="7">
        <v>20</v>
      </c>
      <c r="G75" s="7" t="s">
        <v>149</v>
      </c>
      <c r="H75" s="8" t="s">
        <v>150</v>
      </c>
      <c r="I75" s="9" t="s">
        <v>151</v>
      </c>
      <c r="J75" s="20" t="s">
        <v>24</v>
      </c>
      <c r="K75" s="22">
        <v>90000</v>
      </c>
      <c r="L75" s="10">
        <v>500</v>
      </c>
      <c r="M75" s="10">
        <f>+K75*L75</f>
        <v>45000000</v>
      </c>
      <c r="N75" s="25" t="s">
        <v>26</v>
      </c>
    </row>
    <row r="76" spans="2:14" s="2" customFormat="1" ht="82.5" customHeight="1" x14ac:dyDescent="0.2">
      <c r="B76" s="11" t="s">
        <v>16</v>
      </c>
      <c r="C76" s="11" t="s">
        <v>17</v>
      </c>
      <c r="D76" s="12">
        <v>29905</v>
      </c>
      <c r="E76" s="12" t="s">
        <v>129</v>
      </c>
      <c r="F76" s="12">
        <v>180</v>
      </c>
      <c r="G76" s="13" t="s">
        <v>152</v>
      </c>
      <c r="H76" s="13" t="s">
        <v>153</v>
      </c>
      <c r="I76" s="14" t="s">
        <v>154</v>
      </c>
      <c r="J76" s="15" t="s">
        <v>155</v>
      </c>
      <c r="K76" s="23">
        <v>1499</v>
      </c>
      <c r="L76" s="16">
        <v>1200</v>
      </c>
      <c r="M76" s="17">
        <f>+K76*L76</f>
        <v>1798800</v>
      </c>
      <c r="N76" s="26" t="s">
        <v>26</v>
      </c>
    </row>
    <row r="77" spans="2:14" s="2" customFormat="1" ht="219" customHeight="1" x14ac:dyDescent="0.2">
      <c r="B77" s="6" t="s">
        <v>16</v>
      </c>
      <c r="C77" s="6" t="s">
        <v>17</v>
      </c>
      <c r="D77" s="6">
        <v>29906</v>
      </c>
      <c r="E77" s="7" t="s">
        <v>156</v>
      </c>
      <c r="F77" s="7" t="s">
        <v>157</v>
      </c>
      <c r="G77" s="7" t="s">
        <v>158</v>
      </c>
      <c r="H77" s="8" t="s">
        <v>159</v>
      </c>
      <c r="I77" s="9" t="s">
        <v>160</v>
      </c>
      <c r="J77" s="20" t="s">
        <v>24</v>
      </c>
      <c r="K77" s="22">
        <v>530</v>
      </c>
      <c r="L77" s="10">
        <v>2400</v>
      </c>
      <c r="M77" s="10">
        <f t="shared" si="4"/>
        <v>1272000</v>
      </c>
      <c r="N77" s="25" t="s">
        <v>26</v>
      </c>
    </row>
    <row r="78" spans="2:14" s="2" customFormat="1" ht="79.5" customHeight="1" x14ac:dyDescent="0.2">
      <c r="B78" s="11" t="s">
        <v>16</v>
      </c>
      <c r="C78" s="11" t="s">
        <v>17</v>
      </c>
      <c r="D78" s="12">
        <v>29906</v>
      </c>
      <c r="E78" s="12" t="s">
        <v>156</v>
      </c>
      <c r="F78" s="12" t="s">
        <v>161</v>
      </c>
      <c r="G78" s="13" t="s">
        <v>158</v>
      </c>
      <c r="H78" s="13" t="s">
        <v>162</v>
      </c>
      <c r="I78" s="14" t="s">
        <v>163</v>
      </c>
      <c r="J78" s="15" t="s">
        <v>24</v>
      </c>
      <c r="K78" s="23">
        <v>800</v>
      </c>
      <c r="L78" s="16">
        <v>850</v>
      </c>
      <c r="M78" s="17">
        <f t="shared" si="4"/>
        <v>680000</v>
      </c>
      <c r="N78" s="26" t="s">
        <v>26</v>
      </c>
    </row>
    <row r="79" spans="2:14" s="2" customFormat="1" ht="12.75" x14ac:dyDescent="0.2">
      <c r="B79" s="6" t="s">
        <v>16</v>
      </c>
      <c r="C79" s="6" t="s">
        <v>17</v>
      </c>
      <c r="D79" s="6">
        <v>29906</v>
      </c>
      <c r="E79" s="7" t="s">
        <v>156</v>
      </c>
      <c r="F79" s="7">
        <v>1040</v>
      </c>
      <c r="G79" s="7" t="s">
        <v>158</v>
      </c>
      <c r="H79" s="8" t="s">
        <v>164</v>
      </c>
      <c r="I79" s="9" t="s">
        <v>165</v>
      </c>
      <c r="J79" s="20" t="s">
        <v>24</v>
      </c>
      <c r="K79" s="22">
        <v>1466</v>
      </c>
      <c r="L79" s="10">
        <v>5800</v>
      </c>
      <c r="M79" s="10">
        <f t="shared" si="4"/>
        <v>8502800</v>
      </c>
      <c r="N79" s="25" t="s">
        <v>26</v>
      </c>
    </row>
    <row r="80" spans="2:14" s="2" customFormat="1" ht="64.5" customHeight="1" x14ac:dyDescent="0.2">
      <c r="B80" s="11" t="s">
        <v>16</v>
      </c>
      <c r="C80" s="11" t="s">
        <v>17</v>
      </c>
      <c r="D80" s="12">
        <v>29907</v>
      </c>
      <c r="E80" s="12" t="s">
        <v>102</v>
      </c>
      <c r="F80" s="12">
        <v>60</v>
      </c>
      <c r="G80" s="13" t="s">
        <v>166</v>
      </c>
      <c r="H80" s="13" t="s">
        <v>167</v>
      </c>
      <c r="I80" s="14" t="s">
        <v>168</v>
      </c>
      <c r="J80" s="15" t="s">
        <v>24</v>
      </c>
      <c r="K80" s="23">
        <v>100</v>
      </c>
      <c r="L80" s="16">
        <v>1534.4721000000002</v>
      </c>
      <c r="M80" s="17">
        <f>+K80*L80</f>
        <v>153447.21000000002</v>
      </c>
      <c r="N80" s="26" t="s">
        <v>26</v>
      </c>
    </row>
    <row r="81" spans="2:14" s="2" customFormat="1" ht="12.75" x14ac:dyDescent="0.2">
      <c r="B81" s="6" t="s">
        <v>16</v>
      </c>
      <c r="C81" s="6" t="s">
        <v>17</v>
      </c>
      <c r="D81" s="6">
        <v>29907</v>
      </c>
      <c r="E81" s="7" t="s">
        <v>169</v>
      </c>
      <c r="F81" s="7">
        <v>1</v>
      </c>
      <c r="G81" s="7" t="s">
        <v>170</v>
      </c>
      <c r="H81" s="8" t="s">
        <v>171</v>
      </c>
      <c r="I81" s="9" t="s">
        <v>172</v>
      </c>
      <c r="J81" s="20" t="s">
        <v>24</v>
      </c>
      <c r="K81" s="22">
        <v>58</v>
      </c>
      <c r="L81" s="10">
        <v>6400</v>
      </c>
      <c r="M81" s="10">
        <f t="shared" ref="M81:M117" si="5">+K81*L81</f>
        <v>371200</v>
      </c>
      <c r="N81" s="25" t="s">
        <v>26</v>
      </c>
    </row>
    <row r="82" spans="2:14" s="2" customFormat="1" ht="12.75" x14ac:dyDescent="0.2">
      <c r="B82" s="11" t="s">
        <v>16</v>
      </c>
      <c r="C82" s="11" t="s">
        <v>17</v>
      </c>
      <c r="D82" s="12">
        <v>29907</v>
      </c>
      <c r="E82" s="12" t="s">
        <v>169</v>
      </c>
      <c r="F82" s="12">
        <v>1</v>
      </c>
      <c r="G82" s="13" t="s">
        <v>170</v>
      </c>
      <c r="H82" s="13" t="s">
        <v>173</v>
      </c>
      <c r="I82" s="14" t="s">
        <v>174</v>
      </c>
      <c r="J82" s="15" t="s">
        <v>24</v>
      </c>
      <c r="K82" s="23">
        <v>60</v>
      </c>
      <c r="L82" s="16">
        <v>5515</v>
      </c>
      <c r="M82" s="17">
        <f t="shared" si="5"/>
        <v>330900</v>
      </c>
      <c r="N82" s="26" t="s">
        <v>26</v>
      </c>
    </row>
    <row r="83" spans="2:14" s="2" customFormat="1" ht="25.5" x14ac:dyDescent="0.2">
      <c r="B83" s="6" t="s">
        <v>16</v>
      </c>
      <c r="C83" s="6" t="s">
        <v>17</v>
      </c>
      <c r="D83" s="6">
        <v>29907</v>
      </c>
      <c r="E83" s="7" t="s">
        <v>175</v>
      </c>
      <c r="F83" s="7">
        <v>100</v>
      </c>
      <c r="G83" s="7" t="s">
        <v>176</v>
      </c>
      <c r="H83" s="8" t="s">
        <v>177</v>
      </c>
      <c r="I83" s="9" t="s">
        <v>178</v>
      </c>
      <c r="J83" s="20" t="s">
        <v>24</v>
      </c>
      <c r="K83" s="22">
        <v>300</v>
      </c>
      <c r="L83" s="10">
        <v>29047.62</v>
      </c>
      <c r="M83" s="10">
        <f t="shared" si="5"/>
        <v>8714286</v>
      </c>
      <c r="N83" s="25" t="s">
        <v>26</v>
      </c>
    </row>
    <row r="84" spans="2:14" s="2" customFormat="1" ht="25.5" x14ac:dyDescent="0.2">
      <c r="B84" s="11" t="s">
        <v>16</v>
      </c>
      <c r="C84" s="11" t="s">
        <v>17</v>
      </c>
      <c r="D84" s="12">
        <v>29907</v>
      </c>
      <c r="E84" s="12" t="s">
        <v>175</v>
      </c>
      <c r="F84" s="12">
        <v>210</v>
      </c>
      <c r="G84" s="13" t="s">
        <v>179</v>
      </c>
      <c r="H84" s="13" t="s">
        <v>180</v>
      </c>
      <c r="I84" s="14" t="s">
        <v>181</v>
      </c>
      <c r="J84" s="15" t="s">
        <v>24</v>
      </c>
      <c r="K84" s="23">
        <v>70</v>
      </c>
      <c r="L84" s="16">
        <v>22101.45</v>
      </c>
      <c r="M84" s="17">
        <f t="shared" si="5"/>
        <v>1547101.5</v>
      </c>
      <c r="N84" s="26" t="s">
        <v>26</v>
      </c>
    </row>
    <row r="85" spans="2:14" s="2" customFormat="1" ht="25.5" x14ac:dyDescent="0.2">
      <c r="B85" s="6" t="s">
        <v>16</v>
      </c>
      <c r="C85" s="6" t="s">
        <v>17</v>
      </c>
      <c r="D85" s="6">
        <v>29907</v>
      </c>
      <c r="E85" s="7" t="s">
        <v>19</v>
      </c>
      <c r="F85" s="7">
        <v>501</v>
      </c>
      <c r="G85" s="7" t="s">
        <v>182</v>
      </c>
      <c r="H85" s="8" t="s">
        <v>183</v>
      </c>
      <c r="I85" s="9" t="s">
        <v>184</v>
      </c>
      <c r="J85" s="20" t="s">
        <v>24</v>
      </c>
      <c r="K85" s="22">
        <v>150</v>
      </c>
      <c r="L85" s="10">
        <v>102000</v>
      </c>
      <c r="M85" s="10">
        <f t="shared" si="5"/>
        <v>15300000</v>
      </c>
      <c r="N85" s="25" t="s">
        <v>26</v>
      </c>
    </row>
    <row r="86" spans="2:14" s="2" customFormat="1" ht="25.5" x14ac:dyDescent="0.2">
      <c r="B86" s="11" t="s">
        <v>16</v>
      </c>
      <c r="C86" s="11" t="s">
        <v>17</v>
      </c>
      <c r="D86" s="12">
        <v>29907</v>
      </c>
      <c r="E86" s="12" t="s">
        <v>19</v>
      </c>
      <c r="F86" s="12">
        <v>1665</v>
      </c>
      <c r="G86" s="13" t="s">
        <v>185</v>
      </c>
      <c r="H86" s="13" t="s">
        <v>186</v>
      </c>
      <c r="I86" s="14" t="s">
        <v>187</v>
      </c>
      <c r="J86" s="15" t="s">
        <v>24</v>
      </c>
      <c r="K86" s="23">
        <v>100</v>
      </c>
      <c r="L86" s="16">
        <v>16876</v>
      </c>
      <c r="M86" s="17">
        <f t="shared" si="5"/>
        <v>1687600</v>
      </c>
      <c r="N86" s="26" t="s">
        <v>26</v>
      </c>
    </row>
    <row r="87" spans="2:14" s="2" customFormat="1" ht="12.75" x14ac:dyDescent="0.2">
      <c r="B87" s="6" t="s">
        <v>16</v>
      </c>
      <c r="C87" s="6" t="s">
        <v>17</v>
      </c>
      <c r="D87" s="6">
        <v>29907</v>
      </c>
      <c r="E87" s="7" t="s">
        <v>19</v>
      </c>
      <c r="F87" s="7">
        <v>1800</v>
      </c>
      <c r="G87" s="7" t="s">
        <v>188</v>
      </c>
      <c r="H87" s="8" t="s">
        <v>189</v>
      </c>
      <c r="I87" s="9" t="s">
        <v>190</v>
      </c>
      <c r="J87" s="20" t="s">
        <v>24</v>
      </c>
      <c r="K87" s="22">
        <v>90</v>
      </c>
      <c r="L87" s="10">
        <v>15542</v>
      </c>
      <c r="M87" s="10">
        <f t="shared" si="5"/>
        <v>1398780</v>
      </c>
      <c r="N87" s="25" t="s">
        <v>26</v>
      </c>
    </row>
    <row r="88" spans="2:14" s="2" customFormat="1" ht="25.5" x14ac:dyDescent="0.2">
      <c r="B88" s="11" t="s">
        <v>16</v>
      </c>
      <c r="C88" s="11" t="s">
        <v>17</v>
      </c>
      <c r="D88" s="12">
        <v>29907</v>
      </c>
      <c r="E88" s="12" t="s">
        <v>102</v>
      </c>
      <c r="F88" s="12">
        <v>41</v>
      </c>
      <c r="G88" s="13" t="s">
        <v>191</v>
      </c>
      <c r="H88" s="13" t="s">
        <v>192</v>
      </c>
      <c r="I88" s="14" t="s">
        <v>193</v>
      </c>
      <c r="J88" s="15" t="s">
        <v>24</v>
      </c>
      <c r="K88" s="23">
        <v>100</v>
      </c>
      <c r="L88" s="16">
        <v>2340</v>
      </c>
      <c r="M88" s="17">
        <f t="shared" si="5"/>
        <v>234000</v>
      </c>
      <c r="N88" s="26" t="s">
        <v>26</v>
      </c>
    </row>
    <row r="89" spans="2:14" s="2" customFormat="1" ht="12.75" x14ac:dyDescent="0.2">
      <c r="B89" s="6" t="s">
        <v>16</v>
      </c>
      <c r="C89" s="6" t="s">
        <v>17</v>
      </c>
      <c r="D89" s="6">
        <v>29907</v>
      </c>
      <c r="E89" s="7" t="s">
        <v>102</v>
      </c>
      <c r="F89" s="7">
        <v>41</v>
      </c>
      <c r="G89" s="7" t="s">
        <v>191</v>
      </c>
      <c r="H89" s="8" t="s">
        <v>194</v>
      </c>
      <c r="I89" s="9" t="s">
        <v>195</v>
      </c>
      <c r="J89" s="20" t="s">
        <v>24</v>
      </c>
      <c r="K89" s="22">
        <v>60</v>
      </c>
      <c r="L89" s="10">
        <v>2500</v>
      </c>
      <c r="M89" s="10">
        <f t="shared" si="5"/>
        <v>150000</v>
      </c>
      <c r="N89" s="25" t="s">
        <v>26</v>
      </c>
    </row>
    <row r="90" spans="2:14" s="2" customFormat="1" ht="12.75" x14ac:dyDescent="0.2">
      <c r="B90" s="11" t="s">
        <v>16</v>
      </c>
      <c r="C90" s="11" t="s">
        <v>17</v>
      </c>
      <c r="D90" s="12">
        <v>29907</v>
      </c>
      <c r="E90" s="12" t="s">
        <v>102</v>
      </c>
      <c r="F90" s="12">
        <v>41</v>
      </c>
      <c r="G90" s="13" t="s">
        <v>191</v>
      </c>
      <c r="H90" s="13" t="s">
        <v>194</v>
      </c>
      <c r="I90" s="14" t="s">
        <v>196</v>
      </c>
      <c r="J90" s="15" t="s">
        <v>24</v>
      </c>
      <c r="K90" s="23">
        <v>60</v>
      </c>
      <c r="L90" s="16">
        <v>2500</v>
      </c>
      <c r="M90" s="17">
        <f t="shared" si="5"/>
        <v>150000</v>
      </c>
      <c r="N90" s="26" t="s">
        <v>26</v>
      </c>
    </row>
    <row r="91" spans="2:14" s="2" customFormat="1" ht="12.75" x14ac:dyDescent="0.2">
      <c r="B91" s="6" t="s">
        <v>16</v>
      </c>
      <c r="C91" s="6" t="s">
        <v>17</v>
      </c>
      <c r="D91" s="6">
        <v>29907</v>
      </c>
      <c r="E91" s="7" t="s">
        <v>19</v>
      </c>
      <c r="F91" s="7">
        <v>2510</v>
      </c>
      <c r="G91" s="7" t="s">
        <v>197</v>
      </c>
      <c r="H91" s="8" t="s">
        <v>198</v>
      </c>
      <c r="I91" s="9" t="s">
        <v>199</v>
      </c>
      <c r="J91" s="20" t="s">
        <v>24</v>
      </c>
      <c r="K91" s="22">
        <v>50</v>
      </c>
      <c r="L91" s="10">
        <v>2340</v>
      </c>
      <c r="M91" s="10">
        <f t="shared" si="5"/>
        <v>117000</v>
      </c>
      <c r="N91" s="25" t="s">
        <v>26</v>
      </c>
    </row>
    <row r="92" spans="2:14" s="2" customFormat="1" ht="12.75" x14ac:dyDescent="0.2">
      <c r="B92" s="11" t="s">
        <v>16</v>
      </c>
      <c r="C92" s="11" t="s">
        <v>17</v>
      </c>
      <c r="D92" s="12">
        <v>29907</v>
      </c>
      <c r="E92" s="12" t="s">
        <v>19</v>
      </c>
      <c r="F92" s="12">
        <v>90101</v>
      </c>
      <c r="G92" s="13" t="s">
        <v>200</v>
      </c>
      <c r="H92" s="13" t="s">
        <v>201</v>
      </c>
      <c r="I92" s="14" t="s">
        <v>202</v>
      </c>
      <c r="J92" s="15" t="s">
        <v>24</v>
      </c>
      <c r="K92" s="23">
        <v>200</v>
      </c>
      <c r="L92" s="16">
        <v>2963</v>
      </c>
      <c r="M92" s="17">
        <f t="shared" si="5"/>
        <v>592600</v>
      </c>
      <c r="N92" s="26" t="s">
        <v>26</v>
      </c>
    </row>
    <row r="93" spans="2:14" s="2" customFormat="1" ht="12.75" x14ac:dyDescent="0.2">
      <c r="B93" s="6" t="s">
        <v>16</v>
      </c>
      <c r="C93" s="6" t="s">
        <v>17</v>
      </c>
      <c r="D93" s="6">
        <v>29907</v>
      </c>
      <c r="E93" s="7" t="s">
        <v>102</v>
      </c>
      <c r="F93" s="7">
        <v>60</v>
      </c>
      <c r="G93" s="7" t="s">
        <v>166</v>
      </c>
      <c r="H93" s="8" t="s">
        <v>203</v>
      </c>
      <c r="I93" s="9" t="s">
        <v>204</v>
      </c>
      <c r="J93" s="20" t="s">
        <v>24</v>
      </c>
      <c r="K93" s="22">
        <v>70</v>
      </c>
      <c r="L93" s="10">
        <v>1651.29405</v>
      </c>
      <c r="M93" s="10">
        <f t="shared" si="5"/>
        <v>115590.58349999999</v>
      </c>
      <c r="N93" s="25" t="s">
        <v>26</v>
      </c>
    </row>
    <row r="94" spans="2:14" s="2" customFormat="1" ht="12.75" x14ac:dyDescent="0.2">
      <c r="B94" s="11" t="s">
        <v>16</v>
      </c>
      <c r="C94" s="11" t="s">
        <v>17</v>
      </c>
      <c r="D94" s="12">
        <v>29907</v>
      </c>
      <c r="E94" s="12" t="s">
        <v>102</v>
      </c>
      <c r="F94" s="12">
        <v>60</v>
      </c>
      <c r="G94" s="13" t="s">
        <v>205</v>
      </c>
      <c r="H94" s="13" t="s">
        <v>206</v>
      </c>
      <c r="I94" s="14" t="s">
        <v>207</v>
      </c>
      <c r="J94" s="15" t="s">
        <v>24</v>
      </c>
      <c r="K94" s="23">
        <v>80</v>
      </c>
      <c r="L94" s="16">
        <v>2750.0518499999998</v>
      </c>
      <c r="M94" s="17">
        <f t="shared" si="5"/>
        <v>220004.14799999999</v>
      </c>
      <c r="N94" s="26" t="s">
        <v>26</v>
      </c>
    </row>
    <row r="95" spans="2:14" s="2" customFormat="1" ht="12.75" x14ac:dyDescent="0.2">
      <c r="B95" s="6" t="s">
        <v>16</v>
      </c>
      <c r="C95" s="6" t="s">
        <v>17</v>
      </c>
      <c r="D95" s="6">
        <v>29907</v>
      </c>
      <c r="E95" s="7" t="s">
        <v>102</v>
      </c>
      <c r="F95" s="7">
        <v>60</v>
      </c>
      <c r="G95" s="7" t="s">
        <v>191</v>
      </c>
      <c r="H95" s="8" t="s">
        <v>208</v>
      </c>
      <c r="I95" s="9" t="s">
        <v>209</v>
      </c>
      <c r="J95" s="20" t="s">
        <v>24</v>
      </c>
      <c r="K95" s="22">
        <v>100</v>
      </c>
      <c r="L95" s="10">
        <v>3157.35</v>
      </c>
      <c r="M95" s="10">
        <f t="shared" si="5"/>
        <v>315735</v>
      </c>
      <c r="N95" s="25" t="s">
        <v>26</v>
      </c>
    </row>
    <row r="96" spans="2:14" s="2" customFormat="1" ht="12.75" x14ac:dyDescent="0.2">
      <c r="B96" s="11" t="s">
        <v>16</v>
      </c>
      <c r="C96" s="11" t="s">
        <v>17</v>
      </c>
      <c r="D96" s="12">
        <v>29907</v>
      </c>
      <c r="E96" s="12" t="s">
        <v>109</v>
      </c>
      <c r="F96" s="12">
        <v>3</v>
      </c>
      <c r="G96" s="13" t="s">
        <v>210</v>
      </c>
      <c r="H96" s="13" t="s">
        <v>211</v>
      </c>
      <c r="I96" s="14" t="s">
        <v>212</v>
      </c>
      <c r="J96" s="15" t="s">
        <v>24</v>
      </c>
      <c r="K96" s="23">
        <v>249</v>
      </c>
      <c r="L96" s="16">
        <v>1920</v>
      </c>
      <c r="M96" s="17">
        <f t="shared" si="5"/>
        <v>478080</v>
      </c>
      <c r="N96" s="26" t="s">
        <v>26</v>
      </c>
    </row>
    <row r="97" spans="2:14" s="2" customFormat="1" ht="12.75" x14ac:dyDescent="0.2">
      <c r="B97" s="6" t="s">
        <v>16</v>
      </c>
      <c r="C97" s="6" t="s">
        <v>17</v>
      </c>
      <c r="D97" s="6">
        <v>29907</v>
      </c>
      <c r="E97" s="7" t="s">
        <v>213</v>
      </c>
      <c r="F97" s="7">
        <v>20</v>
      </c>
      <c r="G97" s="7" t="s">
        <v>214</v>
      </c>
      <c r="H97" s="8" t="s">
        <v>215</v>
      </c>
      <c r="I97" s="9" t="s">
        <v>216</v>
      </c>
      <c r="J97" s="20" t="s">
        <v>24</v>
      </c>
      <c r="K97" s="22">
        <v>250</v>
      </c>
      <c r="L97" s="10">
        <v>972</v>
      </c>
      <c r="M97" s="10">
        <f t="shared" si="5"/>
        <v>243000</v>
      </c>
      <c r="N97" s="25" t="s">
        <v>26</v>
      </c>
    </row>
    <row r="98" spans="2:14" s="2" customFormat="1" ht="12.75" x14ac:dyDescent="0.2">
      <c r="B98" s="11" t="s">
        <v>16</v>
      </c>
      <c r="C98" s="11" t="s">
        <v>17</v>
      </c>
      <c r="D98" s="12">
        <v>29907</v>
      </c>
      <c r="E98" s="12" t="s">
        <v>217</v>
      </c>
      <c r="F98" s="12">
        <v>180</v>
      </c>
      <c r="G98" s="13" t="s">
        <v>218</v>
      </c>
      <c r="H98" s="13" t="s">
        <v>219</v>
      </c>
      <c r="I98" s="14" t="s">
        <v>220</v>
      </c>
      <c r="J98" s="15" t="s">
        <v>24</v>
      </c>
      <c r="K98" s="23">
        <v>12000</v>
      </c>
      <c r="L98" s="16">
        <v>790</v>
      </c>
      <c r="M98" s="17">
        <f t="shared" si="5"/>
        <v>9480000</v>
      </c>
      <c r="N98" s="26" t="s">
        <v>26</v>
      </c>
    </row>
    <row r="99" spans="2:14" s="2" customFormat="1" ht="12.75" x14ac:dyDescent="0.2">
      <c r="B99" s="6" t="s">
        <v>16</v>
      </c>
      <c r="C99" s="6" t="s">
        <v>17</v>
      </c>
      <c r="D99" s="6">
        <v>29907</v>
      </c>
      <c r="E99" s="7" t="s">
        <v>175</v>
      </c>
      <c r="F99" s="7">
        <v>210</v>
      </c>
      <c r="G99" s="7" t="s">
        <v>179</v>
      </c>
      <c r="H99" s="8" t="s">
        <v>221</v>
      </c>
      <c r="I99" s="9" t="s">
        <v>222</v>
      </c>
      <c r="J99" s="20" t="s">
        <v>24</v>
      </c>
      <c r="K99" s="22">
        <v>50</v>
      </c>
      <c r="L99" s="10">
        <v>46539.339</v>
      </c>
      <c r="M99" s="10">
        <f t="shared" si="5"/>
        <v>2326966.9500000002</v>
      </c>
      <c r="N99" s="25" t="s">
        <v>26</v>
      </c>
    </row>
    <row r="100" spans="2:14" s="2" customFormat="1" ht="12.75" x14ac:dyDescent="0.2">
      <c r="B100" s="11" t="s">
        <v>16</v>
      </c>
      <c r="C100" s="11" t="s">
        <v>17</v>
      </c>
      <c r="D100" s="12">
        <v>29907</v>
      </c>
      <c r="E100" s="12" t="s">
        <v>175</v>
      </c>
      <c r="F100" s="12">
        <v>210</v>
      </c>
      <c r="G100" s="13" t="s">
        <v>179</v>
      </c>
      <c r="H100" s="13" t="s">
        <v>223</v>
      </c>
      <c r="I100" s="14" t="s">
        <v>224</v>
      </c>
      <c r="J100" s="15" t="s">
        <v>24</v>
      </c>
      <c r="K100" s="23">
        <v>50</v>
      </c>
      <c r="L100" s="16">
        <v>33783.644999999997</v>
      </c>
      <c r="M100" s="17">
        <f t="shared" si="5"/>
        <v>1689182.2499999998</v>
      </c>
      <c r="N100" s="26" t="s">
        <v>26</v>
      </c>
    </row>
    <row r="101" spans="2:14" s="2" customFormat="1" ht="12.75" x14ac:dyDescent="0.2">
      <c r="B101" s="6" t="s">
        <v>16</v>
      </c>
      <c r="C101" s="6" t="s">
        <v>17</v>
      </c>
      <c r="D101" s="6">
        <v>29907</v>
      </c>
      <c r="E101" s="7" t="s">
        <v>19</v>
      </c>
      <c r="F101" s="7">
        <v>501</v>
      </c>
      <c r="G101" s="7" t="s">
        <v>182</v>
      </c>
      <c r="H101" s="8" t="s">
        <v>225</v>
      </c>
      <c r="I101" s="9" t="s">
        <v>226</v>
      </c>
      <c r="J101" s="20" t="s">
        <v>24</v>
      </c>
      <c r="K101" s="22">
        <v>30</v>
      </c>
      <c r="L101" s="10">
        <v>53264.494499999993</v>
      </c>
      <c r="M101" s="10">
        <f t="shared" si="5"/>
        <v>1597934.8349999997</v>
      </c>
      <c r="N101" s="25" t="s">
        <v>26</v>
      </c>
    </row>
    <row r="102" spans="2:14" s="2" customFormat="1" ht="25.5" x14ac:dyDescent="0.2">
      <c r="B102" s="11" t="s">
        <v>16</v>
      </c>
      <c r="C102" s="11" t="s">
        <v>17</v>
      </c>
      <c r="D102" s="12">
        <v>29907</v>
      </c>
      <c r="E102" s="12" t="s">
        <v>19</v>
      </c>
      <c r="F102" s="12">
        <v>1660</v>
      </c>
      <c r="G102" s="13" t="s">
        <v>185</v>
      </c>
      <c r="H102" s="13" t="s">
        <v>227</v>
      </c>
      <c r="I102" s="14" t="s">
        <v>228</v>
      </c>
      <c r="J102" s="15" t="s">
        <v>24</v>
      </c>
      <c r="K102" s="23">
        <v>200</v>
      </c>
      <c r="L102" s="16">
        <v>98000</v>
      </c>
      <c r="M102" s="17">
        <f>+K102*L102</f>
        <v>19600000</v>
      </c>
      <c r="N102" s="26" t="s">
        <v>26</v>
      </c>
    </row>
    <row r="103" spans="2:14" s="2" customFormat="1" ht="12.75" x14ac:dyDescent="0.2">
      <c r="B103" s="6" t="s">
        <v>16</v>
      </c>
      <c r="C103" s="6" t="s">
        <v>17</v>
      </c>
      <c r="D103" s="6">
        <v>29907</v>
      </c>
      <c r="E103" s="7" t="s">
        <v>19</v>
      </c>
      <c r="F103" s="7">
        <v>2820</v>
      </c>
      <c r="G103" s="7" t="s">
        <v>229</v>
      </c>
      <c r="H103" s="8" t="s">
        <v>230</v>
      </c>
      <c r="I103" s="9" t="s">
        <v>231</v>
      </c>
      <c r="J103" s="20" t="s">
        <v>24</v>
      </c>
      <c r="K103" s="22">
        <v>1000</v>
      </c>
      <c r="L103" s="10">
        <v>10436</v>
      </c>
      <c r="M103" s="10">
        <f t="shared" si="5"/>
        <v>10436000</v>
      </c>
      <c r="N103" s="25" t="s">
        <v>26</v>
      </c>
    </row>
    <row r="104" spans="2:14" s="2" customFormat="1" ht="12.75" x14ac:dyDescent="0.2">
      <c r="B104" s="11" t="s">
        <v>16</v>
      </c>
      <c r="C104" s="11" t="s">
        <v>17</v>
      </c>
      <c r="D104" s="12">
        <v>29907</v>
      </c>
      <c r="E104" s="12" t="s">
        <v>102</v>
      </c>
      <c r="F104" s="12">
        <v>60</v>
      </c>
      <c r="G104" s="13" t="s">
        <v>232</v>
      </c>
      <c r="H104" s="13" t="s">
        <v>233</v>
      </c>
      <c r="I104" s="14" t="s">
        <v>234</v>
      </c>
      <c r="J104" s="15" t="s">
        <v>24</v>
      </c>
      <c r="K104" s="23">
        <v>100</v>
      </c>
      <c r="L104" s="16">
        <v>903</v>
      </c>
      <c r="M104" s="17">
        <f t="shared" si="5"/>
        <v>90300</v>
      </c>
      <c r="N104" s="26" t="s">
        <v>26</v>
      </c>
    </row>
    <row r="105" spans="2:14" s="2" customFormat="1" ht="25.5" x14ac:dyDescent="0.2">
      <c r="B105" s="6" t="s">
        <v>16</v>
      </c>
      <c r="C105" s="6" t="s">
        <v>17</v>
      </c>
      <c r="D105" s="6">
        <v>29907</v>
      </c>
      <c r="E105" s="7" t="s">
        <v>235</v>
      </c>
      <c r="F105" s="7">
        <v>1</v>
      </c>
      <c r="G105" s="7" t="s">
        <v>236</v>
      </c>
      <c r="H105" s="8" t="s">
        <v>237</v>
      </c>
      <c r="I105" s="9" t="s">
        <v>238</v>
      </c>
      <c r="J105" s="20" t="s">
        <v>24</v>
      </c>
      <c r="K105" s="22">
        <v>100</v>
      </c>
      <c r="L105" s="10">
        <v>1800</v>
      </c>
      <c r="M105" s="10">
        <f t="shared" si="5"/>
        <v>180000</v>
      </c>
      <c r="N105" s="25" t="s">
        <v>26</v>
      </c>
    </row>
    <row r="106" spans="2:14" s="2" customFormat="1" ht="12.75" x14ac:dyDescent="0.2">
      <c r="B106" s="11" t="s">
        <v>16</v>
      </c>
      <c r="C106" s="11" t="s">
        <v>17</v>
      </c>
      <c r="D106" s="12">
        <v>29907</v>
      </c>
      <c r="E106" s="12" t="s">
        <v>239</v>
      </c>
      <c r="F106" s="12">
        <v>20</v>
      </c>
      <c r="G106" s="13" t="s">
        <v>240</v>
      </c>
      <c r="H106" s="13" t="s">
        <v>241</v>
      </c>
      <c r="I106" s="14" t="s">
        <v>242</v>
      </c>
      <c r="J106" s="15" t="s">
        <v>24</v>
      </c>
      <c r="K106" s="23">
        <v>150</v>
      </c>
      <c r="L106" s="16">
        <v>892</v>
      </c>
      <c r="M106" s="17">
        <f t="shared" si="5"/>
        <v>133800</v>
      </c>
      <c r="N106" s="26" t="s">
        <v>26</v>
      </c>
    </row>
    <row r="107" spans="2:14" s="2" customFormat="1" ht="12.75" x14ac:dyDescent="0.2">
      <c r="B107" s="6" t="s">
        <v>16</v>
      </c>
      <c r="C107" s="6" t="s">
        <v>17</v>
      </c>
      <c r="D107" s="6">
        <v>29907</v>
      </c>
      <c r="E107" s="7" t="s">
        <v>19</v>
      </c>
      <c r="F107" s="7">
        <v>2040</v>
      </c>
      <c r="G107" s="7" t="s">
        <v>205</v>
      </c>
      <c r="H107" s="8" t="s">
        <v>243</v>
      </c>
      <c r="I107" s="9" t="s">
        <v>244</v>
      </c>
      <c r="J107" s="20" t="s">
        <v>24</v>
      </c>
      <c r="K107" s="22">
        <v>100</v>
      </c>
      <c r="L107" s="10">
        <v>1415</v>
      </c>
      <c r="M107" s="10">
        <f t="shared" si="5"/>
        <v>141500</v>
      </c>
      <c r="N107" s="25" t="s">
        <v>26</v>
      </c>
    </row>
    <row r="108" spans="2:14" s="2" customFormat="1" ht="12.75" x14ac:dyDescent="0.2">
      <c r="B108" s="11" t="s">
        <v>16</v>
      </c>
      <c r="C108" s="11" t="s">
        <v>17</v>
      </c>
      <c r="D108" s="12">
        <v>29907</v>
      </c>
      <c r="E108" s="12" t="s">
        <v>19</v>
      </c>
      <c r="F108" s="12">
        <v>2420</v>
      </c>
      <c r="G108" s="13" t="s">
        <v>245</v>
      </c>
      <c r="H108" s="13" t="s">
        <v>246</v>
      </c>
      <c r="I108" s="14" t="s">
        <v>247</v>
      </c>
      <c r="J108" s="15" t="s">
        <v>24</v>
      </c>
      <c r="K108" s="23">
        <v>60</v>
      </c>
      <c r="L108" s="16">
        <v>6095</v>
      </c>
      <c r="M108" s="17">
        <f t="shared" si="5"/>
        <v>365700</v>
      </c>
      <c r="N108" s="26" t="s">
        <v>26</v>
      </c>
    </row>
    <row r="109" spans="2:14" s="2" customFormat="1" ht="12.75" x14ac:dyDescent="0.2">
      <c r="B109" s="6" t="s">
        <v>16</v>
      </c>
      <c r="C109" s="6" t="s">
        <v>17</v>
      </c>
      <c r="D109" s="6">
        <v>29907</v>
      </c>
      <c r="E109" s="7" t="s">
        <v>19</v>
      </c>
      <c r="F109" s="7">
        <v>2501</v>
      </c>
      <c r="G109" s="7" t="s">
        <v>248</v>
      </c>
      <c r="H109" s="8" t="s">
        <v>249</v>
      </c>
      <c r="I109" s="9" t="s">
        <v>250</v>
      </c>
      <c r="J109" s="20" t="s">
        <v>24</v>
      </c>
      <c r="K109" s="22">
        <v>90</v>
      </c>
      <c r="L109" s="10">
        <v>631</v>
      </c>
      <c r="M109" s="10">
        <f t="shared" si="5"/>
        <v>56790</v>
      </c>
      <c r="N109" s="25" t="s">
        <v>26</v>
      </c>
    </row>
    <row r="110" spans="2:14" s="2" customFormat="1" ht="25.5" x14ac:dyDescent="0.2">
      <c r="B110" s="11" t="s">
        <v>16</v>
      </c>
      <c r="C110" s="11" t="s">
        <v>17</v>
      </c>
      <c r="D110" s="12">
        <v>29907</v>
      </c>
      <c r="E110" s="12" t="s">
        <v>19</v>
      </c>
      <c r="F110" s="12">
        <v>2700</v>
      </c>
      <c r="G110" s="13" t="s">
        <v>251</v>
      </c>
      <c r="H110" s="13" t="s">
        <v>252</v>
      </c>
      <c r="I110" s="14" t="s">
        <v>253</v>
      </c>
      <c r="J110" s="15" t="s">
        <v>24</v>
      </c>
      <c r="K110" s="23">
        <v>60</v>
      </c>
      <c r="L110" s="16">
        <v>3094</v>
      </c>
      <c r="M110" s="17">
        <f t="shared" si="5"/>
        <v>185640</v>
      </c>
      <c r="N110" s="26" t="s">
        <v>26</v>
      </c>
    </row>
    <row r="111" spans="2:14" s="2" customFormat="1" ht="25.5" x14ac:dyDescent="0.2">
      <c r="B111" s="6" t="s">
        <v>16</v>
      </c>
      <c r="C111" s="6" t="s">
        <v>17</v>
      </c>
      <c r="D111" s="6">
        <v>29907</v>
      </c>
      <c r="E111" s="7" t="s">
        <v>102</v>
      </c>
      <c r="F111" s="7">
        <v>60</v>
      </c>
      <c r="G111" s="7" t="s">
        <v>191</v>
      </c>
      <c r="H111" s="8" t="s">
        <v>254</v>
      </c>
      <c r="I111" s="9" t="s">
        <v>255</v>
      </c>
      <c r="J111" s="20" t="s">
        <v>24</v>
      </c>
      <c r="K111" s="22">
        <v>12000</v>
      </c>
      <c r="L111" s="10">
        <v>691</v>
      </c>
      <c r="M111" s="10">
        <f t="shared" si="5"/>
        <v>8292000</v>
      </c>
      <c r="N111" s="25" t="s">
        <v>26</v>
      </c>
    </row>
    <row r="112" spans="2:14" s="2" customFormat="1" ht="25.5" x14ac:dyDescent="0.2">
      <c r="B112" s="11" t="s">
        <v>16</v>
      </c>
      <c r="C112" s="11" t="s">
        <v>17</v>
      </c>
      <c r="D112" s="12">
        <v>29907</v>
      </c>
      <c r="E112" s="12" t="s">
        <v>19</v>
      </c>
      <c r="F112" s="12">
        <v>2700</v>
      </c>
      <c r="G112" s="13" t="s">
        <v>210</v>
      </c>
      <c r="H112" s="13" t="s">
        <v>256</v>
      </c>
      <c r="I112" s="14" t="s">
        <v>257</v>
      </c>
      <c r="J112" s="15" t="s">
        <v>24</v>
      </c>
      <c r="K112" s="23">
        <v>1000</v>
      </c>
      <c r="L112" s="16">
        <v>2210.145</v>
      </c>
      <c r="M112" s="17">
        <f t="shared" si="5"/>
        <v>2210145</v>
      </c>
      <c r="N112" s="26" t="s">
        <v>26</v>
      </c>
    </row>
    <row r="113" spans="2:14" s="2" customFormat="1" ht="12.75" x14ac:dyDescent="0.2">
      <c r="B113" s="6" t="s">
        <v>16</v>
      </c>
      <c r="C113" s="6" t="s">
        <v>17</v>
      </c>
      <c r="D113" s="6">
        <v>29907</v>
      </c>
      <c r="E113" s="7" t="s">
        <v>19</v>
      </c>
      <c r="F113" s="7">
        <v>1710</v>
      </c>
      <c r="G113" s="7" t="s">
        <v>258</v>
      </c>
      <c r="H113" s="8" t="s">
        <v>259</v>
      </c>
      <c r="I113" s="9" t="s">
        <v>260</v>
      </c>
      <c r="J113" s="20" t="s">
        <v>24</v>
      </c>
      <c r="K113" s="22">
        <v>100</v>
      </c>
      <c r="L113" s="10">
        <v>18375</v>
      </c>
      <c r="M113" s="10">
        <f t="shared" si="5"/>
        <v>1837500</v>
      </c>
      <c r="N113" s="25" t="s">
        <v>26</v>
      </c>
    </row>
    <row r="114" spans="2:14" s="2" customFormat="1" ht="25.5" x14ac:dyDescent="0.2">
      <c r="B114" s="11" t="s">
        <v>16</v>
      </c>
      <c r="C114" s="11" t="s">
        <v>17</v>
      </c>
      <c r="D114" s="12">
        <v>29907</v>
      </c>
      <c r="E114" s="12" t="s">
        <v>261</v>
      </c>
      <c r="F114" s="12">
        <v>1210</v>
      </c>
      <c r="G114" s="13" t="s">
        <v>262</v>
      </c>
      <c r="H114" s="13" t="s">
        <v>263</v>
      </c>
      <c r="I114" s="14" t="s">
        <v>264</v>
      </c>
      <c r="J114" s="15" t="s">
        <v>24</v>
      </c>
      <c r="K114" s="23">
        <v>12000</v>
      </c>
      <c r="L114" s="16">
        <v>9516</v>
      </c>
      <c r="M114" s="17">
        <f t="shared" si="5"/>
        <v>114192000</v>
      </c>
      <c r="N114" s="26" t="s">
        <v>26</v>
      </c>
    </row>
    <row r="115" spans="2:14" s="2" customFormat="1" ht="12.75" x14ac:dyDescent="0.2">
      <c r="B115" s="6" t="s">
        <v>16</v>
      </c>
      <c r="C115" s="6" t="s">
        <v>17</v>
      </c>
      <c r="D115" s="6">
        <v>29907</v>
      </c>
      <c r="E115" s="7" t="s">
        <v>261</v>
      </c>
      <c r="F115" s="7">
        <v>1210</v>
      </c>
      <c r="G115" s="7" t="s">
        <v>262</v>
      </c>
      <c r="H115" s="8" t="s">
        <v>265</v>
      </c>
      <c r="I115" s="9" t="s">
        <v>266</v>
      </c>
      <c r="J115" s="20" t="s">
        <v>24</v>
      </c>
      <c r="K115" s="22">
        <v>1500</v>
      </c>
      <c r="L115" s="10">
        <v>4761</v>
      </c>
      <c r="M115" s="10">
        <f t="shared" si="5"/>
        <v>7141500</v>
      </c>
      <c r="N115" s="25" t="s">
        <v>26</v>
      </c>
    </row>
    <row r="116" spans="2:14" s="2" customFormat="1" ht="12.75" x14ac:dyDescent="0.2">
      <c r="B116" s="11" t="s">
        <v>16</v>
      </c>
      <c r="C116" s="11" t="s">
        <v>17</v>
      </c>
      <c r="D116" s="12">
        <v>29907</v>
      </c>
      <c r="E116" s="12" t="s">
        <v>19</v>
      </c>
      <c r="F116" s="12">
        <v>501</v>
      </c>
      <c r="G116" s="13" t="s">
        <v>267</v>
      </c>
      <c r="H116" s="13" t="s">
        <v>268</v>
      </c>
      <c r="I116" s="14" t="s">
        <v>269</v>
      </c>
      <c r="J116" s="15" t="s">
        <v>24</v>
      </c>
      <c r="K116" s="23">
        <v>20</v>
      </c>
      <c r="L116" s="16">
        <v>15710</v>
      </c>
      <c r="M116" s="17">
        <f t="shared" si="5"/>
        <v>314200</v>
      </c>
      <c r="N116" s="26" t="s">
        <v>26</v>
      </c>
    </row>
    <row r="117" spans="2:14" s="2" customFormat="1" ht="12.75" x14ac:dyDescent="0.2">
      <c r="B117" s="6" t="s">
        <v>16</v>
      </c>
      <c r="C117" s="6" t="s">
        <v>17</v>
      </c>
      <c r="D117" s="6">
        <v>29907</v>
      </c>
      <c r="E117" s="7" t="s">
        <v>19</v>
      </c>
      <c r="F117" s="7">
        <v>501</v>
      </c>
      <c r="G117" s="7" t="s">
        <v>267</v>
      </c>
      <c r="H117" s="8" t="s">
        <v>270</v>
      </c>
      <c r="I117" s="9" t="s">
        <v>271</v>
      </c>
      <c r="J117" s="20" t="s">
        <v>24</v>
      </c>
      <c r="K117" s="22">
        <v>150</v>
      </c>
      <c r="L117" s="10">
        <v>44445</v>
      </c>
      <c r="M117" s="10">
        <f t="shared" si="5"/>
        <v>6666750</v>
      </c>
      <c r="N117" s="25" t="s">
        <v>26</v>
      </c>
    </row>
    <row r="118" spans="2:14" s="2" customFormat="1" ht="25.5" x14ac:dyDescent="0.2">
      <c r="B118" s="11" t="s">
        <v>16</v>
      </c>
      <c r="C118" s="11" t="s">
        <v>27</v>
      </c>
      <c r="D118" s="12" t="s">
        <v>272</v>
      </c>
      <c r="E118" s="12" t="s">
        <v>273</v>
      </c>
      <c r="F118" s="12" t="s">
        <v>274</v>
      </c>
      <c r="G118" s="13" t="s">
        <v>275</v>
      </c>
      <c r="H118" s="13" t="s">
        <v>276</v>
      </c>
      <c r="I118" s="14" t="s">
        <v>277</v>
      </c>
      <c r="J118" s="15" t="s">
        <v>24</v>
      </c>
      <c r="K118" s="23">
        <v>5</v>
      </c>
      <c r="L118" s="16">
        <v>309519</v>
      </c>
      <c r="M118" s="17">
        <f t="shared" ref="M118:M127" si="6">K118*L118</f>
        <v>1547595</v>
      </c>
      <c r="N118" s="26" t="s">
        <v>278</v>
      </c>
    </row>
    <row r="119" spans="2:14" s="2" customFormat="1" ht="25.5" x14ac:dyDescent="0.2">
      <c r="B119" s="6" t="s">
        <v>16</v>
      </c>
      <c r="C119" s="6" t="s">
        <v>29</v>
      </c>
      <c r="D119" s="6" t="s">
        <v>272</v>
      </c>
      <c r="E119" s="7" t="s">
        <v>273</v>
      </c>
      <c r="F119" s="7" t="s">
        <v>274</v>
      </c>
      <c r="G119" s="7" t="s">
        <v>275</v>
      </c>
      <c r="H119" s="8" t="s">
        <v>276</v>
      </c>
      <c r="I119" s="9" t="s">
        <v>277</v>
      </c>
      <c r="J119" s="20" t="s">
        <v>24</v>
      </c>
      <c r="K119" s="22">
        <v>5</v>
      </c>
      <c r="L119" s="10">
        <v>309519</v>
      </c>
      <c r="M119" s="10">
        <f t="shared" si="6"/>
        <v>1547595</v>
      </c>
      <c r="N119" s="25" t="s">
        <v>278</v>
      </c>
    </row>
    <row r="120" spans="2:14" s="2" customFormat="1" ht="12.75" x14ac:dyDescent="0.2">
      <c r="B120" s="11" t="s">
        <v>16</v>
      </c>
      <c r="C120" s="11" t="s">
        <v>30</v>
      </c>
      <c r="D120" s="12" t="s">
        <v>272</v>
      </c>
      <c r="E120" s="12" t="s">
        <v>235</v>
      </c>
      <c r="F120" s="12" t="s">
        <v>123</v>
      </c>
      <c r="G120" s="13" t="s">
        <v>279</v>
      </c>
      <c r="H120" s="13" t="s">
        <v>280</v>
      </c>
      <c r="I120" s="14" t="s">
        <v>281</v>
      </c>
      <c r="J120" s="15" t="s">
        <v>24</v>
      </c>
      <c r="K120" s="23">
        <v>1</v>
      </c>
      <c r="L120" s="16">
        <v>5741000</v>
      </c>
      <c r="M120" s="17">
        <f t="shared" si="6"/>
        <v>5741000</v>
      </c>
      <c r="N120" s="26" t="s">
        <v>278</v>
      </c>
    </row>
    <row r="121" spans="2:14" s="2" customFormat="1" ht="12.75" x14ac:dyDescent="0.2">
      <c r="B121" s="6" t="s">
        <v>16</v>
      </c>
      <c r="C121" s="6" t="s">
        <v>27</v>
      </c>
      <c r="D121" s="6" t="s">
        <v>272</v>
      </c>
      <c r="E121" s="7" t="s">
        <v>19</v>
      </c>
      <c r="F121" s="7" t="s">
        <v>123</v>
      </c>
      <c r="G121" s="7" t="s">
        <v>282</v>
      </c>
      <c r="H121" s="8" t="s">
        <v>283</v>
      </c>
      <c r="I121" s="9" t="s">
        <v>284</v>
      </c>
      <c r="J121" s="20" t="s">
        <v>24</v>
      </c>
      <c r="K121" s="22">
        <v>12</v>
      </c>
      <c r="L121" s="10">
        <v>1509000</v>
      </c>
      <c r="M121" s="10">
        <f t="shared" si="6"/>
        <v>18108000</v>
      </c>
      <c r="N121" s="25" t="s">
        <v>278</v>
      </c>
    </row>
    <row r="122" spans="2:14" s="2" customFormat="1" ht="12.75" x14ac:dyDescent="0.2">
      <c r="B122" s="11" t="s">
        <v>16</v>
      </c>
      <c r="C122" s="11" t="s">
        <v>27</v>
      </c>
      <c r="D122" s="12" t="s">
        <v>272</v>
      </c>
      <c r="E122" s="12" t="s">
        <v>19</v>
      </c>
      <c r="F122" s="12" t="s">
        <v>285</v>
      </c>
      <c r="G122" s="13" t="s">
        <v>286</v>
      </c>
      <c r="H122" s="13" t="s">
        <v>287</v>
      </c>
      <c r="I122" s="14" t="s">
        <v>288</v>
      </c>
      <c r="J122" s="15" t="s">
        <v>24</v>
      </c>
      <c r="K122" s="23">
        <v>4</v>
      </c>
      <c r="L122" s="16">
        <v>3038000</v>
      </c>
      <c r="M122" s="17">
        <f t="shared" si="6"/>
        <v>12152000</v>
      </c>
      <c r="N122" s="26" t="s">
        <v>278</v>
      </c>
    </row>
    <row r="123" spans="2:14" s="2" customFormat="1" ht="12.75" x14ac:dyDescent="0.2">
      <c r="B123" s="6" t="s">
        <v>16</v>
      </c>
      <c r="C123" s="6" t="s">
        <v>27</v>
      </c>
      <c r="D123" s="6" t="s">
        <v>272</v>
      </c>
      <c r="E123" s="7" t="s">
        <v>19</v>
      </c>
      <c r="F123" s="7" t="s">
        <v>289</v>
      </c>
      <c r="G123" s="7" t="s">
        <v>290</v>
      </c>
      <c r="H123" s="8" t="s">
        <v>291</v>
      </c>
      <c r="I123" s="9" t="s">
        <v>292</v>
      </c>
      <c r="J123" s="20" t="s">
        <v>24</v>
      </c>
      <c r="K123" s="22">
        <v>3</v>
      </c>
      <c r="L123" s="10">
        <v>2663000</v>
      </c>
      <c r="M123" s="10">
        <f t="shared" si="6"/>
        <v>7989000</v>
      </c>
      <c r="N123" s="25" t="s">
        <v>278</v>
      </c>
    </row>
    <row r="124" spans="2:14" s="2" customFormat="1" ht="12.75" x14ac:dyDescent="0.2">
      <c r="B124" s="11" t="s">
        <v>16</v>
      </c>
      <c r="C124" s="11" t="s">
        <v>30</v>
      </c>
      <c r="D124" s="12" t="s">
        <v>272</v>
      </c>
      <c r="E124" s="12" t="s">
        <v>19</v>
      </c>
      <c r="F124" s="12" t="s">
        <v>289</v>
      </c>
      <c r="G124" s="13" t="s">
        <v>290</v>
      </c>
      <c r="H124" s="13" t="s">
        <v>291</v>
      </c>
      <c r="I124" s="14" t="s">
        <v>292</v>
      </c>
      <c r="J124" s="15" t="s">
        <v>24</v>
      </c>
      <c r="K124" s="23">
        <v>1</v>
      </c>
      <c r="L124" s="16">
        <v>2663000</v>
      </c>
      <c r="M124" s="17">
        <f t="shared" si="6"/>
        <v>2663000</v>
      </c>
      <c r="N124" s="26" t="s">
        <v>278</v>
      </c>
    </row>
    <row r="125" spans="2:14" s="2" customFormat="1" ht="12.75" x14ac:dyDescent="0.2">
      <c r="B125" s="6" t="s">
        <v>16</v>
      </c>
      <c r="C125" s="6" t="s">
        <v>27</v>
      </c>
      <c r="D125" s="6" t="s">
        <v>272</v>
      </c>
      <c r="E125" s="7" t="s">
        <v>19</v>
      </c>
      <c r="F125" s="7" t="s">
        <v>293</v>
      </c>
      <c r="G125" s="7" t="s">
        <v>294</v>
      </c>
      <c r="H125" s="8" t="s">
        <v>295</v>
      </c>
      <c r="I125" s="9" t="s">
        <v>296</v>
      </c>
      <c r="J125" s="20" t="s">
        <v>24</v>
      </c>
      <c r="K125" s="22">
        <v>1</v>
      </c>
      <c r="L125" s="10">
        <v>7700000</v>
      </c>
      <c r="M125" s="10">
        <f t="shared" si="6"/>
        <v>7700000</v>
      </c>
      <c r="N125" s="25" t="s">
        <v>278</v>
      </c>
    </row>
    <row r="126" spans="2:14" s="2" customFormat="1" ht="12.75" x14ac:dyDescent="0.2">
      <c r="B126" s="11" t="s">
        <v>16</v>
      </c>
      <c r="C126" s="11" t="s">
        <v>27</v>
      </c>
      <c r="D126" s="12" t="s">
        <v>272</v>
      </c>
      <c r="E126" s="12" t="s">
        <v>19</v>
      </c>
      <c r="F126" s="12" t="s">
        <v>297</v>
      </c>
      <c r="G126" s="13" t="s">
        <v>298</v>
      </c>
      <c r="H126" s="13" t="s">
        <v>299</v>
      </c>
      <c r="I126" s="14" t="s">
        <v>300</v>
      </c>
      <c r="J126" s="15" t="s">
        <v>24</v>
      </c>
      <c r="K126" s="23">
        <v>5</v>
      </c>
      <c r="L126" s="16">
        <v>8592000</v>
      </c>
      <c r="M126" s="17">
        <f t="shared" si="6"/>
        <v>42960000</v>
      </c>
      <c r="N126" s="26" t="s">
        <v>278</v>
      </c>
    </row>
    <row r="127" spans="2:14" s="2" customFormat="1" ht="12.75" x14ac:dyDescent="0.2">
      <c r="B127" s="6" t="s">
        <v>16</v>
      </c>
      <c r="C127" s="6" t="s">
        <v>27</v>
      </c>
      <c r="D127" s="6" t="s">
        <v>272</v>
      </c>
      <c r="E127" s="7" t="s">
        <v>19</v>
      </c>
      <c r="F127" s="7" t="s">
        <v>301</v>
      </c>
      <c r="G127" s="7" t="s">
        <v>302</v>
      </c>
      <c r="H127" s="8" t="s">
        <v>303</v>
      </c>
      <c r="I127" s="9" t="s">
        <v>304</v>
      </c>
      <c r="J127" s="20" t="s">
        <v>24</v>
      </c>
      <c r="K127" s="22">
        <v>4</v>
      </c>
      <c r="L127" s="10">
        <v>2943000</v>
      </c>
      <c r="M127" s="10">
        <f t="shared" si="6"/>
        <v>11772000</v>
      </c>
      <c r="N127" s="25" t="s">
        <v>278</v>
      </c>
    </row>
    <row r="128" spans="2:14" s="2" customFormat="1" ht="12.75" x14ac:dyDescent="0.2">
      <c r="B128" s="11" t="s">
        <v>16</v>
      </c>
      <c r="C128" s="11" t="s">
        <v>30</v>
      </c>
      <c r="D128" s="12" t="s">
        <v>272</v>
      </c>
      <c r="E128" s="12" t="s">
        <v>19</v>
      </c>
      <c r="F128" s="12" t="s">
        <v>305</v>
      </c>
      <c r="G128" s="13" t="s">
        <v>306</v>
      </c>
      <c r="H128" s="13" t="s">
        <v>194</v>
      </c>
      <c r="I128" s="14" t="s">
        <v>307</v>
      </c>
      <c r="J128" s="15" t="s">
        <v>24</v>
      </c>
      <c r="K128" s="23">
        <v>1</v>
      </c>
      <c r="L128" s="16">
        <v>4500000</v>
      </c>
      <c r="M128" s="17">
        <f>K128*L128</f>
        <v>4500000</v>
      </c>
      <c r="N128" s="26" t="s">
        <v>278</v>
      </c>
    </row>
    <row r="129" spans="2:14" s="2" customFormat="1" ht="12.75" x14ac:dyDescent="0.2">
      <c r="B129" s="6" t="s">
        <v>16</v>
      </c>
      <c r="C129" s="6" t="s">
        <v>27</v>
      </c>
      <c r="D129" s="6" t="s">
        <v>272</v>
      </c>
      <c r="E129" s="7" t="s">
        <v>19</v>
      </c>
      <c r="F129" s="7" t="s">
        <v>893</v>
      </c>
      <c r="G129" s="7" t="s">
        <v>308</v>
      </c>
      <c r="H129" s="8" t="s">
        <v>309</v>
      </c>
      <c r="I129" s="9" t="s">
        <v>310</v>
      </c>
      <c r="J129" s="20" t="s">
        <v>24</v>
      </c>
      <c r="K129" s="22">
        <v>1</v>
      </c>
      <c r="L129" s="10">
        <v>32770000</v>
      </c>
      <c r="M129" s="10">
        <f>+K129*L129</f>
        <v>32770000</v>
      </c>
      <c r="N129" s="25" t="s">
        <v>278</v>
      </c>
    </row>
    <row r="130" spans="2:14" s="2" customFormat="1" ht="12.75" x14ac:dyDescent="0.2">
      <c r="B130" s="11" t="s">
        <v>16</v>
      </c>
      <c r="C130" s="11" t="s">
        <v>27</v>
      </c>
      <c r="D130" s="12" t="s">
        <v>272</v>
      </c>
      <c r="E130" s="12" t="s">
        <v>19</v>
      </c>
      <c r="F130" s="12" t="s">
        <v>311</v>
      </c>
      <c r="G130" s="13" t="s">
        <v>312</v>
      </c>
      <c r="H130" s="13" t="s">
        <v>313</v>
      </c>
      <c r="I130" s="14" t="s">
        <v>314</v>
      </c>
      <c r="J130" s="15" t="s">
        <v>24</v>
      </c>
      <c r="K130" s="23">
        <v>20</v>
      </c>
      <c r="L130" s="16">
        <v>2345000</v>
      </c>
      <c r="M130" s="17">
        <f>+K130*L130</f>
        <v>46900000</v>
      </c>
      <c r="N130" s="26" t="s">
        <v>278</v>
      </c>
    </row>
    <row r="131" spans="2:14" s="2" customFormat="1" ht="12.75" x14ac:dyDescent="0.2">
      <c r="B131" s="6" t="s">
        <v>16</v>
      </c>
      <c r="C131" s="6" t="s">
        <v>27</v>
      </c>
      <c r="D131" s="6" t="s">
        <v>272</v>
      </c>
      <c r="E131" s="7" t="s">
        <v>19</v>
      </c>
      <c r="F131" s="7" t="s">
        <v>285</v>
      </c>
      <c r="G131" s="7">
        <v>48101521</v>
      </c>
      <c r="H131" s="8">
        <v>92171968</v>
      </c>
      <c r="I131" s="9" t="s">
        <v>315</v>
      </c>
      <c r="J131" s="20" t="s">
        <v>24</v>
      </c>
      <c r="K131" s="22">
        <v>9</v>
      </c>
      <c r="L131" s="10">
        <v>916000</v>
      </c>
      <c r="M131" s="10">
        <f t="shared" ref="M131:M133" si="7">K131*L131</f>
        <v>8244000</v>
      </c>
      <c r="N131" s="25" t="s">
        <v>278</v>
      </c>
    </row>
    <row r="132" spans="2:14" s="2" customFormat="1" ht="12.75" x14ac:dyDescent="0.2">
      <c r="B132" s="11" t="s">
        <v>16</v>
      </c>
      <c r="C132" s="11" t="s">
        <v>27</v>
      </c>
      <c r="D132" s="12" t="s">
        <v>272</v>
      </c>
      <c r="E132" s="12" t="s">
        <v>19</v>
      </c>
      <c r="F132" s="12" t="s">
        <v>316</v>
      </c>
      <c r="G132" s="13">
        <v>48101670</v>
      </c>
      <c r="H132" s="13">
        <v>92173104</v>
      </c>
      <c r="I132" s="14" t="s">
        <v>317</v>
      </c>
      <c r="J132" s="15" t="s">
        <v>24</v>
      </c>
      <c r="K132" s="23">
        <v>15</v>
      </c>
      <c r="L132" s="16">
        <v>5200000</v>
      </c>
      <c r="M132" s="17">
        <f t="shared" si="7"/>
        <v>78000000</v>
      </c>
      <c r="N132" s="26" t="s">
        <v>278</v>
      </c>
    </row>
    <row r="133" spans="2:14" s="2" customFormat="1" ht="11.25" customHeight="1" x14ac:dyDescent="0.2">
      <c r="B133" s="6" t="s">
        <v>16</v>
      </c>
      <c r="C133" s="6" t="s">
        <v>30</v>
      </c>
      <c r="D133" s="6" t="s">
        <v>272</v>
      </c>
      <c r="E133" s="7" t="s">
        <v>19</v>
      </c>
      <c r="F133" s="7" t="s">
        <v>318</v>
      </c>
      <c r="G133" s="7" t="s">
        <v>319</v>
      </c>
      <c r="H133" s="8" t="s">
        <v>320</v>
      </c>
      <c r="I133" s="9" t="s">
        <v>321</v>
      </c>
      <c r="J133" s="20" t="s">
        <v>24</v>
      </c>
      <c r="K133" s="22">
        <v>3</v>
      </c>
      <c r="L133" s="10">
        <v>728223.96</v>
      </c>
      <c r="M133" s="10">
        <f t="shared" si="7"/>
        <v>2184671.88</v>
      </c>
      <c r="N133" s="25" t="s">
        <v>278</v>
      </c>
    </row>
    <row r="134" spans="2:14" s="2" customFormat="1" ht="12.75" x14ac:dyDescent="0.2">
      <c r="B134" s="11" t="s">
        <v>322</v>
      </c>
      <c r="C134" s="11" t="s">
        <v>17</v>
      </c>
      <c r="D134" s="12" t="s">
        <v>323</v>
      </c>
      <c r="E134" s="12" t="s">
        <v>341</v>
      </c>
      <c r="F134" s="12" t="s">
        <v>342</v>
      </c>
      <c r="G134" s="13" t="s">
        <v>324</v>
      </c>
      <c r="H134" s="13" t="s">
        <v>325</v>
      </c>
      <c r="I134" s="14" t="s">
        <v>326</v>
      </c>
      <c r="J134" s="15" t="s">
        <v>24</v>
      </c>
      <c r="K134" s="23">
        <v>32</v>
      </c>
      <c r="L134" s="16">
        <v>75000</v>
      </c>
      <c r="M134" s="17">
        <f>+L134*K134</f>
        <v>2400000</v>
      </c>
      <c r="N134" s="26" t="s">
        <v>26</v>
      </c>
    </row>
    <row r="135" spans="2:14" s="2" customFormat="1" ht="12" customHeight="1" x14ac:dyDescent="0.2">
      <c r="B135" s="6" t="s">
        <v>322</v>
      </c>
      <c r="C135" s="6" t="s">
        <v>17</v>
      </c>
      <c r="D135" s="6" t="s">
        <v>327</v>
      </c>
      <c r="E135" s="7" t="s">
        <v>555</v>
      </c>
      <c r="F135" s="7" t="s">
        <v>893</v>
      </c>
      <c r="G135" s="7" t="s">
        <v>328</v>
      </c>
      <c r="H135" s="8" t="s">
        <v>329</v>
      </c>
      <c r="I135" s="9" t="s">
        <v>330</v>
      </c>
      <c r="J135" s="20" t="s">
        <v>24</v>
      </c>
      <c r="K135" s="22">
        <v>13</v>
      </c>
      <c r="L135" s="10">
        <v>525000</v>
      </c>
      <c r="M135" s="10">
        <f>+L135*K135</f>
        <v>6825000</v>
      </c>
      <c r="N135" s="25" t="s">
        <v>26</v>
      </c>
    </row>
    <row r="136" spans="2:14" s="2" customFormat="1" ht="25.5" x14ac:dyDescent="0.2">
      <c r="B136" s="11" t="s">
        <v>322</v>
      </c>
      <c r="C136" s="11" t="s">
        <v>17</v>
      </c>
      <c r="D136" s="12" t="s">
        <v>327</v>
      </c>
      <c r="E136" s="12" t="s">
        <v>555</v>
      </c>
      <c r="F136" s="12" t="s">
        <v>852</v>
      </c>
      <c r="G136" s="13" t="s">
        <v>331</v>
      </c>
      <c r="H136" s="13" t="s">
        <v>332</v>
      </c>
      <c r="I136" s="14" t="s">
        <v>333</v>
      </c>
      <c r="J136" s="15" t="s">
        <v>24</v>
      </c>
      <c r="K136" s="23">
        <v>1</v>
      </c>
      <c r="L136" s="16">
        <v>4600000</v>
      </c>
      <c r="M136" s="17">
        <v>4600000</v>
      </c>
      <c r="N136" s="26" t="s">
        <v>26</v>
      </c>
    </row>
    <row r="137" spans="2:14" s="2" customFormat="1" ht="12.75" x14ac:dyDescent="0.2">
      <c r="B137" s="6" t="s">
        <v>334</v>
      </c>
      <c r="C137" s="6" t="s">
        <v>335</v>
      </c>
      <c r="D137" s="6" t="s">
        <v>336</v>
      </c>
      <c r="E137" s="7" t="s">
        <v>19</v>
      </c>
      <c r="F137" s="7" t="s">
        <v>337</v>
      </c>
      <c r="G137" s="7">
        <v>80131502</v>
      </c>
      <c r="H137" s="8">
        <v>92036393</v>
      </c>
      <c r="I137" s="9" t="s">
        <v>338</v>
      </c>
      <c r="J137" s="20" t="s">
        <v>24</v>
      </c>
      <c r="K137" s="22">
        <v>12</v>
      </c>
      <c r="L137" s="10">
        <v>7257265.6699999999</v>
      </c>
      <c r="M137" s="10">
        <f t="shared" ref="M137" si="8">+L137*K137</f>
        <v>87087188.039999992</v>
      </c>
      <c r="N137" s="25" t="s">
        <v>26</v>
      </c>
    </row>
    <row r="138" spans="2:14" s="2" customFormat="1" ht="25.5" x14ac:dyDescent="0.2">
      <c r="B138" s="11" t="s">
        <v>334</v>
      </c>
      <c r="C138" s="11" t="s">
        <v>335</v>
      </c>
      <c r="D138" s="12">
        <v>10199</v>
      </c>
      <c r="E138" s="12">
        <v>900</v>
      </c>
      <c r="F138" s="12">
        <v>200401</v>
      </c>
      <c r="G138" s="13">
        <v>92121797</v>
      </c>
      <c r="H138" s="13">
        <v>92102423</v>
      </c>
      <c r="I138" s="14" t="s">
        <v>339</v>
      </c>
      <c r="J138" s="15" t="s">
        <v>24</v>
      </c>
      <c r="K138" s="23">
        <v>1</v>
      </c>
      <c r="L138" s="16">
        <v>5614795702</v>
      </c>
      <c r="M138" s="17">
        <f t="shared" ref="M138" si="9">K138*L138</f>
        <v>5614795702</v>
      </c>
      <c r="N138" s="26" t="s">
        <v>26</v>
      </c>
    </row>
    <row r="139" spans="2:14" s="2" customFormat="1" ht="37.5" x14ac:dyDescent="0.2">
      <c r="B139" s="6" t="s">
        <v>340</v>
      </c>
      <c r="C139" s="6" t="s">
        <v>17</v>
      </c>
      <c r="D139" s="6">
        <v>10401</v>
      </c>
      <c r="E139" s="7" t="s">
        <v>341</v>
      </c>
      <c r="F139" s="7" t="s">
        <v>342</v>
      </c>
      <c r="G139" s="7" t="s">
        <v>343</v>
      </c>
      <c r="H139" s="8" t="s">
        <v>344</v>
      </c>
      <c r="I139" s="9" t="s">
        <v>345</v>
      </c>
      <c r="J139" s="20" t="s">
        <v>346</v>
      </c>
      <c r="K139" s="22">
        <v>58</v>
      </c>
      <c r="L139" s="10">
        <v>81688</v>
      </c>
      <c r="M139" s="10">
        <f>L139*K139</f>
        <v>4737904</v>
      </c>
      <c r="N139" s="25" t="s">
        <v>26</v>
      </c>
    </row>
    <row r="140" spans="2:14" s="2" customFormat="1" ht="12.75" x14ac:dyDescent="0.2">
      <c r="B140" s="11" t="s">
        <v>340</v>
      </c>
      <c r="C140" s="11" t="s">
        <v>17</v>
      </c>
      <c r="D140" s="12" t="s">
        <v>347</v>
      </c>
      <c r="E140" s="12" t="s">
        <v>348</v>
      </c>
      <c r="F140" s="12">
        <v>141101</v>
      </c>
      <c r="G140" s="13" t="s">
        <v>349</v>
      </c>
      <c r="H140" s="13" t="s">
        <v>350</v>
      </c>
      <c r="I140" s="14" t="s">
        <v>351</v>
      </c>
      <c r="J140" s="15" t="s">
        <v>346</v>
      </c>
      <c r="K140" s="23">
        <v>2000</v>
      </c>
      <c r="L140" s="16">
        <v>10000</v>
      </c>
      <c r="M140" s="17">
        <f>K140*L140</f>
        <v>20000000</v>
      </c>
      <c r="N140" s="26" t="s">
        <v>26</v>
      </c>
    </row>
    <row r="141" spans="2:14" s="2" customFormat="1" ht="12.75" x14ac:dyDescent="0.2">
      <c r="B141" s="6" t="s">
        <v>340</v>
      </c>
      <c r="C141" s="6" t="s">
        <v>17</v>
      </c>
      <c r="D141" s="6" t="s">
        <v>347</v>
      </c>
      <c r="E141" s="7" t="s">
        <v>352</v>
      </c>
      <c r="F141" s="7" t="s">
        <v>353</v>
      </c>
      <c r="G141" s="7" t="s">
        <v>354</v>
      </c>
      <c r="H141" s="8" t="s">
        <v>355</v>
      </c>
      <c r="I141" s="9" t="s">
        <v>356</v>
      </c>
      <c r="J141" s="20" t="s">
        <v>346</v>
      </c>
      <c r="K141" s="22">
        <v>20</v>
      </c>
      <c r="L141" s="10">
        <v>4150</v>
      </c>
      <c r="M141" s="10">
        <f t="shared" ref="M141:M151" si="10">L141*K141</f>
        <v>83000</v>
      </c>
      <c r="N141" s="25" t="s">
        <v>26</v>
      </c>
    </row>
    <row r="142" spans="2:14" s="2" customFormat="1" ht="12.75" x14ac:dyDescent="0.2">
      <c r="B142" s="11" t="s">
        <v>340</v>
      </c>
      <c r="C142" s="11" t="s">
        <v>17</v>
      </c>
      <c r="D142" s="12">
        <v>20102</v>
      </c>
      <c r="E142" s="12" t="s">
        <v>357</v>
      </c>
      <c r="F142" s="12" t="s">
        <v>76</v>
      </c>
      <c r="G142" s="13">
        <v>51473016</v>
      </c>
      <c r="H142" s="13">
        <v>92087992</v>
      </c>
      <c r="I142" s="14" t="s">
        <v>358</v>
      </c>
      <c r="J142" s="15" t="s">
        <v>346</v>
      </c>
      <c r="K142" s="23">
        <v>30</v>
      </c>
      <c r="L142" s="16">
        <v>3500</v>
      </c>
      <c r="M142" s="17">
        <f t="shared" si="10"/>
        <v>105000</v>
      </c>
      <c r="N142" s="26" t="s">
        <v>26</v>
      </c>
    </row>
    <row r="143" spans="2:14" s="2" customFormat="1" ht="12.75" x14ac:dyDescent="0.2">
      <c r="B143" s="6" t="s">
        <v>340</v>
      </c>
      <c r="C143" s="6" t="s">
        <v>17</v>
      </c>
      <c r="D143" s="6" t="s">
        <v>347</v>
      </c>
      <c r="E143" s="7" t="s">
        <v>359</v>
      </c>
      <c r="F143" s="7" t="s">
        <v>360</v>
      </c>
      <c r="G143" s="7" t="s">
        <v>361</v>
      </c>
      <c r="H143" s="8" t="s">
        <v>362</v>
      </c>
      <c r="I143" s="9" t="s">
        <v>363</v>
      </c>
      <c r="J143" s="20" t="s">
        <v>346</v>
      </c>
      <c r="K143" s="22">
        <v>10</v>
      </c>
      <c r="L143" s="10">
        <v>11500</v>
      </c>
      <c r="M143" s="10">
        <f t="shared" si="10"/>
        <v>115000</v>
      </c>
      <c r="N143" s="25" t="s">
        <v>26</v>
      </c>
    </row>
    <row r="144" spans="2:14" s="2" customFormat="1" ht="12.75" x14ac:dyDescent="0.2">
      <c r="B144" s="11" t="s">
        <v>340</v>
      </c>
      <c r="C144" s="11" t="s">
        <v>17</v>
      </c>
      <c r="D144" s="12" t="s">
        <v>347</v>
      </c>
      <c r="E144" s="12" t="s">
        <v>364</v>
      </c>
      <c r="F144" s="12" t="s">
        <v>365</v>
      </c>
      <c r="G144" s="13" t="s">
        <v>366</v>
      </c>
      <c r="H144" s="13" t="s">
        <v>367</v>
      </c>
      <c r="I144" s="14" t="s">
        <v>368</v>
      </c>
      <c r="J144" s="15" t="s">
        <v>346</v>
      </c>
      <c r="K144" s="23">
        <v>300</v>
      </c>
      <c r="L144" s="16">
        <v>1600</v>
      </c>
      <c r="M144" s="17">
        <f t="shared" si="10"/>
        <v>480000</v>
      </c>
      <c r="N144" s="26" t="s">
        <v>26</v>
      </c>
    </row>
    <row r="145" spans="2:14" s="2" customFormat="1" ht="12.75" x14ac:dyDescent="0.2">
      <c r="B145" s="6" t="s">
        <v>340</v>
      </c>
      <c r="C145" s="6" t="s">
        <v>17</v>
      </c>
      <c r="D145" s="6" t="s">
        <v>347</v>
      </c>
      <c r="E145" s="7" t="s">
        <v>364</v>
      </c>
      <c r="F145" s="7" t="s">
        <v>365</v>
      </c>
      <c r="G145" s="7" t="s">
        <v>366</v>
      </c>
      <c r="H145" s="8" t="s">
        <v>369</v>
      </c>
      <c r="I145" s="9" t="s">
        <v>370</v>
      </c>
      <c r="J145" s="20" t="s">
        <v>346</v>
      </c>
      <c r="K145" s="22">
        <v>300</v>
      </c>
      <c r="L145" s="10">
        <v>1600</v>
      </c>
      <c r="M145" s="10">
        <f t="shared" si="10"/>
        <v>480000</v>
      </c>
      <c r="N145" s="25" t="s">
        <v>26</v>
      </c>
    </row>
    <row r="146" spans="2:14" s="2" customFormat="1" ht="12.75" x14ac:dyDescent="0.2">
      <c r="B146" s="11" t="s">
        <v>340</v>
      </c>
      <c r="C146" s="11" t="s">
        <v>17</v>
      </c>
      <c r="D146" s="12" t="s">
        <v>347</v>
      </c>
      <c r="E146" s="12" t="s">
        <v>364</v>
      </c>
      <c r="F146" s="12" t="s">
        <v>365</v>
      </c>
      <c r="G146" s="13" t="s">
        <v>366</v>
      </c>
      <c r="H146" s="13" t="s">
        <v>371</v>
      </c>
      <c r="I146" s="14" t="s">
        <v>372</v>
      </c>
      <c r="J146" s="15" t="s">
        <v>346</v>
      </c>
      <c r="K146" s="23">
        <v>300</v>
      </c>
      <c r="L146" s="16">
        <v>1600</v>
      </c>
      <c r="M146" s="17">
        <f t="shared" si="10"/>
        <v>480000</v>
      </c>
      <c r="N146" s="26" t="s">
        <v>26</v>
      </c>
    </row>
    <row r="147" spans="2:14" s="2" customFormat="1" ht="12.75" x14ac:dyDescent="0.2">
      <c r="B147" s="6" t="s">
        <v>340</v>
      </c>
      <c r="C147" s="6" t="s">
        <v>17</v>
      </c>
      <c r="D147" s="6" t="s">
        <v>347</v>
      </c>
      <c r="E147" s="7" t="s">
        <v>364</v>
      </c>
      <c r="F147" s="7" t="s">
        <v>365</v>
      </c>
      <c r="G147" s="7" t="s">
        <v>366</v>
      </c>
      <c r="H147" s="8" t="s">
        <v>373</v>
      </c>
      <c r="I147" s="9" t="s">
        <v>374</v>
      </c>
      <c r="J147" s="20" t="s">
        <v>346</v>
      </c>
      <c r="K147" s="22">
        <v>10</v>
      </c>
      <c r="L147" s="10">
        <v>1700</v>
      </c>
      <c r="M147" s="10">
        <f t="shared" si="10"/>
        <v>17000</v>
      </c>
      <c r="N147" s="25" t="s">
        <v>26</v>
      </c>
    </row>
    <row r="148" spans="2:14" s="2" customFormat="1" ht="12.75" x14ac:dyDescent="0.2">
      <c r="B148" s="11" t="s">
        <v>340</v>
      </c>
      <c r="C148" s="11" t="s">
        <v>17</v>
      </c>
      <c r="D148" s="12" t="s">
        <v>347</v>
      </c>
      <c r="E148" s="12" t="s">
        <v>364</v>
      </c>
      <c r="F148" s="12" t="s">
        <v>375</v>
      </c>
      <c r="G148" s="13" t="s">
        <v>376</v>
      </c>
      <c r="H148" s="13" t="s">
        <v>377</v>
      </c>
      <c r="I148" s="14" t="s">
        <v>378</v>
      </c>
      <c r="J148" s="15" t="s">
        <v>346</v>
      </c>
      <c r="K148" s="23">
        <v>20</v>
      </c>
      <c r="L148" s="16">
        <v>1700</v>
      </c>
      <c r="M148" s="17">
        <f t="shared" si="10"/>
        <v>34000</v>
      </c>
      <c r="N148" s="26" t="s">
        <v>26</v>
      </c>
    </row>
    <row r="149" spans="2:14" s="2" customFormat="1" ht="12.75" x14ac:dyDescent="0.2">
      <c r="B149" s="6" t="s">
        <v>340</v>
      </c>
      <c r="C149" s="6" t="s">
        <v>17</v>
      </c>
      <c r="D149" s="6" t="s">
        <v>347</v>
      </c>
      <c r="E149" s="7" t="s">
        <v>364</v>
      </c>
      <c r="F149" s="7" t="s">
        <v>375</v>
      </c>
      <c r="G149" s="7" t="s">
        <v>376</v>
      </c>
      <c r="H149" s="8" t="s">
        <v>379</v>
      </c>
      <c r="I149" s="9" t="s">
        <v>380</v>
      </c>
      <c r="J149" s="20" t="s">
        <v>346</v>
      </c>
      <c r="K149" s="22">
        <v>20</v>
      </c>
      <c r="L149" s="10">
        <v>2000</v>
      </c>
      <c r="M149" s="10">
        <f t="shared" si="10"/>
        <v>40000</v>
      </c>
      <c r="N149" s="25" t="s">
        <v>26</v>
      </c>
    </row>
    <row r="150" spans="2:14" s="2" customFormat="1" ht="12.75" x14ac:dyDescent="0.2">
      <c r="B150" s="11" t="s">
        <v>340</v>
      </c>
      <c r="C150" s="11" t="s">
        <v>17</v>
      </c>
      <c r="D150" s="12" t="s">
        <v>347</v>
      </c>
      <c r="E150" s="12" t="s">
        <v>364</v>
      </c>
      <c r="F150" s="12" t="s">
        <v>375</v>
      </c>
      <c r="G150" s="13" t="s">
        <v>381</v>
      </c>
      <c r="H150" s="13" t="s">
        <v>382</v>
      </c>
      <c r="I150" s="14" t="s">
        <v>383</v>
      </c>
      <c r="J150" s="15" t="s">
        <v>346</v>
      </c>
      <c r="K150" s="23">
        <v>10</v>
      </c>
      <c r="L150" s="16">
        <v>1500</v>
      </c>
      <c r="M150" s="17">
        <f t="shared" si="10"/>
        <v>15000</v>
      </c>
      <c r="N150" s="26" t="s">
        <v>26</v>
      </c>
    </row>
    <row r="151" spans="2:14" s="2" customFormat="1" ht="12.75" x14ac:dyDescent="0.2">
      <c r="B151" s="6" t="s">
        <v>340</v>
      </c>
      <c r="C151" s="6" t="s">
        <v>17</v>
      </c>
      <c r="D151" s="6" t="s">
        <v>347</v>
      </c>
      <c r="E151" s="7" t="s">
        <v>384</v>
      </c>
      <c r="F151" s="7" t="s">
        <v>385</v>
      </c>
      <c r="G151" s="7" t="s">
        <v>386</v>
      </c>
      <c r="H151" s="8" t="s">
        <v>387</v>
      </c>
      <c r="I151" s="9" t="s">
        <v>388</v>
      </c>
      <c r="J151" s="20" t="s">
        <v>346</v>
      </c>
      <c r="K151" s="22">
        <v>10</v>
      </c>
      <c r="L151" s="10">
        <v>5600</v>
      </c>
      <c r="M151" s="10">
        <f t="shared" si="10"/>
        <v>56000</v>
      </c>
      <c r="N151" s="25" t="s">
        <v>26</v>
      </c>
    </row>
    <row r="152" spans="2:14" s="2" customFormat="1" ht="12.75" x14ac:dyDescent="0.2">
      <c r="B152" s="11" t="s">
        <v>340</v>
      </c>
      <c r="C152" s="11" t="s">
        <v>17</v>
      </c>
      <c r="D152" s="12">
        <v>29902</v>
      </c>
      <c r="E152" s="12" t="s">
        <v>389</v>
      </c>
      <c r="F152" s="12" t="s">
        <v>390</v>
      </c>
      <c r="G152" s="13">
        <v>42142523</v>
      </c>
      <c r="H152" s="13" t="s">
        <v>391</v>
      </c>
      <c r="I152" s="14" t="s">
        <v>392</v>
      </c>
      <c r="J152" s="15" t="s">
        <v>346</v>
      </c>
      <c r="K152" s="23">
        <v>200</v>
      </c>
      <c r="L152" s="16">
        <v>31.55</v>
      </c>
      <c r="M152" s="17">
        <f>K152*L152</f>
        <v>6310</v>
      </c>
      <c r="N152" s="26" t="s">
        <v>26</v>
      </c>
    </row>
    <row r="153" spans="2:14" s="2" customFormat="1" ht="12.75" x14ac:dyDescent="0.2">
      <c r="B153" s="6" t="s">
        <v>340</v>
      </c>
      <c r="C153" s="6" t="s">
        <v>17</v>
      </c>
      <c r="D153" s="6">
        <v>29902</v>
      </c>
      <c r="E153" s="7" t="s">
        <v>389</v>
      </c>
      <c r="F153" s="7" t="s">
        <v>390</v>
      </c>
      <c r="G153" s="7">
        <v>42142523</v>
      </c>
      <c r="H153" s="8" t="s">
        <v>393</v>
      </c>
      <c r="I153" s="9" t="s">
        <v>394</v>
      </c>
      <c r="J153" s="20" t="s">
        <v>346</v>
      </c>
      <c r="K153" s="22">
        <v>300</v>
      </c>
      <c r="L153" s="10">
        <v>28.82</v>
      </c>
      <c r="M153" s="10">
        <f t="shared" ref="M153:M190" si="11">K153*L153</f>
        <v>8646</v>
      </c>
      <c r="N153" s="25" t="s">
        <v>26</v>
      </c>
    </row>
    <row r="154" spans="2:14" s="2" customFormat="1" ht="12.75" x14ac:dyDescent="0.2">
      <c r="B154" s="11" t="s">
        <v>340</v>
      </c>
      <c r="C154" s="11" t="s">
        <v>17</v>
      </c>
      <c r="D154" s="12" t="s">
        <v>395</v>
      </c>
      <c r="E154" s="12" t="s">
        <v>389</v>
      </c>
      <c r="F154" s="12" t="s">
        <v>390</v>
      </c>
      <c r="G154" s="13">
        <v>42142523</v>
      </c>
      <c r="H154" s="13" t="s">
        <v>396</v>
      </c>
      <c r="I154" s="14" t="s">
        <v>397</v>
      </c>
      <c r="J154" s="15" t="s">
        <v>346</v>
      </c>
      <c r="K154" s="23">
        <v>400</v>
      </c>
      <c r="L154" s="16">
        <v>36.200000000000003</v>
      </c>
      <c r="M154" s="17">
        <f t="shared" si="11"/>
        <v>14480.000000000002</v>
      </c>
      <c r="N154" s="26" t="s">
        <v>26</v>
      </c>
    </row>
    <row r="155" spans="2:14" s="2" customFormat="1" ht="12.75" x14ac:dyDescent="0.2">
      <c r="B155" s="6" t="s">
        <v>340</v>
      </c>
      <c r="C155" s="6" t="s">
        <v>17</v>
      </c>
      <c r="D155" s="6">
        <v>29902</v>
      </c>
      <c r="E155" s="7" t="s">
        <v>398</v>
      </c>
      <c r="F155" s="7" t="s">
        <v>76</v>
      </c>
      <c r="G155" s="7">
        <v>42141501</v>
      </c>
      <c r="H155" s="8" t="s">
        <v>399</v>
      </c>
      <c r="I155" s="9" t="s">
        <v>400</v>
      </c>
      <c r="J155" s="20" t="s">
        <v>346</v>
      </c>
      <c r="K155" s="22">
        <v>10</v>
      </c>
      <c r="L155" s="10">
        <f>3.65*615</f>
        <v>2244.75</v>
      </c>
      <c r="M155" s="10">
        <f t="shared" si="11"/>
        <v>22447.5</v>
      </c>
      <c r="N155" s="25" t="s">
        <v>26</v>
      </c>
    </row>
    <row r="156" spans="2:14" s="2" customFormat="1" ht="12.75" x14ac:dyDescent="0.2">
      <c r="B156" s="11" t="s">
        <v>340</v>
      </c>
      <c r="C156" s="11" t="s">
        <v>17</v>
      </c>
      <c r="D156" s="12" t="s">
        <v>395</v>
      </c>
      <c r="E156" s="12" t="s">
        <v>398</v>
      </c>
      <c r="F156" s="12" t="s">
        <v>76</v>
      </c>
      <c r="G156" s="13">
        <v>42141501</v>
      </c>
      <c r="H156" s="13" t="s">
        <v>401</v>
      </c>
      <c r="I156" s="14" t="s">
        <v>402</v>
      </c>
      <c r="J156" s="15" t="s">
        <v>346</v>
      </c>
      <c r="K156" s="23">
        <v>600</v>
      </c>
      <c r="L156" s="16">
        <f>0.03*615</f>
        <v>18.45</v>
      </c>
      <c r="M156" s="17">
        <f t="shared" si="11"/>
        <v>11070</v>
      </c>
      <c r="N156" s="26" t="s">
        <v>26</v>
      </c>
    </row>
    <row r="157" spans="2:14" s="2" customFormat="1" ht="12.75" x14ac:dyDescent="0.2">
      <c r="B157" s="6" t="s">
        <v>340</v>
      </c>
      <c r="C157" s="6" t="s">
        <v>17</v>
      </c>
      <c r="D157" s="6" t="s">
        <v>395</v>
      </c>
      <c r="E157" s="7" t="s">
        <v>403</v>
      </c>
      <c r="F157" s="7" t="s">
        <v>404</v>
      </c>
      <c r="G157" s="7">
        <v>42141502</v>
      </c>
      <c r="H157" s="8" t="s">
        <v>405</v>
      </c>
      <c r="I157" s="9" t="s">
        <v>406</v>
      </c>
      <c r="J157" s="20" t="s">
        <v>86</v>
      </c>
      <c r="K157" s="22">
        <v>5</v>
      </c>
      <c r="L157" s="10">
        <v>236.69</v>
      </c>
      <c r="M157" s="10">
        <f t="shared" si="11"/>
        <v>1183.45</v>
      </c>
      <c r="N157" s="25" t="s">
        <v>26</v>
      </c>
    </row>
    <row r="158" spans="2:14" s="2" customFormat="1" ht="12.75" x14ac:dyDescent="0.2">
      <c r="B158" s="11" t="s">
        <v>340</v>
      </c>
      <c r="C158" s="11" t="s">
        <v>17</v>
      </c>
      <c r="D158" s="12">
        <v>29902</v>
      </c>
      <c r="E158" s="12" t="s">
        <v>407</v>
      </c>
      <c r="F158" s="12" t="s">
        <v>408</v>
      </c>
      <c r="G158" s="13" t="s">
        <v>409</v>
      </c>
      <c r="H158" s="13" t="s">
        <v>410</v>
      </c>
      <c r="I158" s="14" t="s">
        <v>411</v>
      </c>
      <c r="J158" s="15" t="s">
        <v>346</v>
      </c>
      <c r="K158" s="23">
        <v>100</v>
      </c>
      <c r="L158" s="16">
        <v>565</v>
      </c>
      <c r="M158" s="17">
        <f t="shared" si="11"/>
        <v>56500</v>
      </c>
      <c r="N158" s="26" t="s">
        <v>26</v>
      </c>
    </row>
    <row r="159" spans="2:14" s="2" customFormat="1" ht="12.75" x14ac:dyDescent="0.2">
      <c r="B159" s="6" t="s">
        <v>340</v>
      </c>
      <c r="C159" s="6" t="s">
        <v>17</v>
      </c>
      <c r="D159" s="6">
        <v>29902</v>
      </c>
      <c r="E159" s="7" t="s">
        <v>407</v>
      </c>
      <c r="F159" s="7" t="s">
        <v>408</v>
      </c>
      <c r="G159" s="7" t="s">
        <v>412</v>
      </c>
      <c r="H159" s="8" t="s">
        <v>413</v>
      </c>
      <c r="I159" s="9" t="s">
        <v>414</v>
      </c>
      <c r="J159" s="20" t="s">
        <v>86</v>
      </c>
      <c r="K159" s="22">
        <v>10</v>
      </c>
      <c r="L159" s="10">
        <v>6250</v>
      </c>
      <c r="M159" s="10">
        <f t="shared" si="11"/>
        <v>62500</v>
      </c>
      <c r="N159" s="25" t="s">
        <v>26</v>
      </c>
    </row>
    <row r="160" spans="2:14" s="2" customFormat="1" ht="12.75" x14ac:dyDescent="0.2">
      <c r="B160" s="11" t="s">
        <v>340</v>
      </c>
      <c r="C160" s="11" t="s">
        <v>17</v>
      </c>
      <c r="D160" s="12">
        <v>29902</v>
      </c>
      <c r="E160" s="12" t="s">
        <v>407</v>
      </c>
      <c r="F160" s="12" t="s">
        <v>408</v>
      </c>
      <c r="G160" s="13" t="s">
        <v>409</v>
      </c>
      <c r="H160" s="13" t="s">
        <v>415</v>
      </c>
      <c r="I160" s="14" t="s">
        <v>416</v>
      </c>
      <c r="J160" s="15" t="s">
        <v>346</v>
      </c>
      <c r="K160" s="23">
        <v>100</v>
      </c>
      <c r="L160" s="16">
        <f>0.55*615</f>
        <v>338.25</v>
      </c>
      <c r="M160" s="17">
        <f t="shared" si="11"/>
        <v>33825</v>
      </c>
      <c r="N160" s="26" t="s">
        <v>26</v>
      </c>
    </row>
    <row r="161" spans="2:14" s="2" customFormat="1" ht="12.75" x14ac:dyDescent="0.2">
      <c r="B161" s="6" t="s">
        <v>340</v>
      </c>
      <c r="C161" s="6" t="s">
        <v>17</v>
      </c>
      <c r="D161" s="6">
        <v>29902</v>
      </c>
      <c r="E161" s="7" t="s">
        <v>417</v>
      </c>
      <c r="F161" s="7" t="s">
        <v>408</v>
      </c>
      <c r="G161" s="7">
        <v>42142611</v>
      </c>
      <c r="H161" s="8" t="s">
        <v>418</v>
      </c>
      <c r="I161" s="9" t="s">
        <v>419</v>
      </c>
      <c r="J161" s="20" t="s">
        <v>420</v>
      </c>
      <c r="K161" s="22">
        <v>2</v>
      </c>
      <c r="L161" s="10">
        <v>7687.5</v>
      </c>
      <c r="M161" s="10">
        <f t="shared" si="11"/>
        <v>15375</v>
      </c>
      <c r="N161" s="25" t="s">
        <v>26</v>
      </c>
    </row>
    <row r="162" spans="2:14" s="2" customFormat="1" ht="12.75" x14ac:dyDescent="0.2">
      <c r="B162" s="11" t="s">
        <v>340</v>
      </c>
      <c r="C162" s="11" t="s">
        <v>17</v>
      </c>
      <c r="D162" s="12">
        <v>29902</v>
      </c>
      <c r="E162" s="12" t="s">
        <v>417</v>
      </c>
      <c r="F162" s="12" t="s">
        <v>62</v>
      </c>
      <c r="G162" s="13">
        <v>42142609</v>
      </c>
      <c r="H162" s="13" t="s">
        <v>421</v>
      </c>
      <c r="I162" s="14" t="s">
        <v>422</v>
      </c>
      <c r="J162" s="15" t="s">
        <v>346</v>
      </c>
      <c r="K162" s="23">
        <v>2000</v>
      </c>
      <c r="L162" s="16">
        <v>60.15</v>
      </c>
      <c r="M162" s="17">
        <f t="shared" si="11"/>
        <v>120300</v>
      </c>
      <c r="N162" s="26" t="s">
        <v>26</v>
      </c>
    </row>
    <row r="163" spans="2:14" s="2" customFormat="1" ht="12.75" x14ac:dyDescent="0.2">
      <c r="B163" s="6" t="s">
        <v>340</v>
      </c>
      <c r="C163" s="6" t="s">
        <v>17</v>
      </c>
      <c r="D163" s="6">
        <v>29902</v>
      </c>
      <c r="E163" s="7" t="s">
        <v>417</v>
      </c>
      <c r="F163" s="7" t="s">
        <v>62</v>
      </c>
      <c r="G163" s="7">
        <v>42142609</v>
      </c>
      <c r="H163" s="8" t="s">
        <v>423</v>
      </c>
      <c r="I163" s="9" t="s">
        <v>424</v>
      </c>
      <c r="J163" s="20" t="s">
        <v>346</v>
      </c>
      <c r="K163" s="22">
        <v>2000</v>
      </c>
      <c r="L163" s="10">
        <v>64.510000000000005</v>
      </c>
      <c r="M163" s="10">
        <f t="shared" si="11"/>
        <v>129020.00000000001</v>
      </c>
      <c r="N163" s="25" t="s">
        <v>26</v>
      </c>
    </row>
    <row r="164" spans="2:14" s="2" customFormat="1" ht="12.75" x14ac:dyDescent="0.2">
      <c r="B164" s="11" t="s">
        <v>340</v>
      </c>
      <c r="C164" s="11" t="s">
        <v>17</v>
      </c>
      <c r="D164" s="12">
        <v>29902</v>
      </c>
      <c r="E164" s="12" t="s">
        <v>417</v>
      </c>
      <c r="F164" s="12" t="s">
        <v>62</v>
      </c>
      <c r="G164" s="13">
        <v>42142609</v>
      </c>
      <c r="H164" s="13" t="s">
        <v>425</v>
      </c>
      <c r="I164" s="14" t="s">
        <v>426</v>
      </c>
      <c r="J164" s="15" t="s">
        <v>420</v>
      </c>
      <c r="K164" s="23">
        <v>200</v>
      </c>
      <c r="L164" s="16">
        <v>76.510000000000005</v>
      </c>
      <c r="M164" s="17">
        <f t="shared" si="11"/>
        <v>15302.000000000002</v>
      </c>
      <c r="N164" s="26" t="s">
        <v>26</v>
      </c>
    </row>
    <row r="165" spans="2:14" s="2" customFormat="1" ht="12.75" x14ac:dyDescent="0.2">
      <c r="B165" s="6" t="s">
        <v>340</v>
      </c>
      <c r="C165" s="6" t="s">
        <v>17</v>
      </c>
      <c r="D165" s="6">
        <v>29902</v>
      </c>
      <c r="E165" s="7" t="s">
        <v>417</v>
      </c>
      <c r="F165" s="7" t="s">
        <v>285</v>
      </c>
      <c r="G165" s="7">
        <v>42142608</v>
      </c>
      <c r="H165" s="8" t="s">
        <v>427</v>
      </c>
      <c r="I165" s="9" t="s">
        <v>428</v>
      </c>
      <c r="J165" s="20" t="s">
        <v>420</v>
      </c>
      <c r="K165" s="22">
        <v>3</v>
      </c>
      <c r="L165" s="10">
        <v>6250</v>
      </c>
      <c r="M165" s="10">
        <f t="shared" si="11"/>
        <v>18750</v>
      </c>
      <c r="N165" s="25" t="s">
        <v>26</v>
      </c>
    </row>
    <row r="166" spans="2:14" s="2" customFormat="1" ht="25.5" x14ac:dyDescent="0.2">
      <c r="B166" s="11" t="s">
        <v>340</v>
      </c>
      <c r="C166" s="11" t="s">
        <v>17</v>
      </c>
      <c r="D166" s="12">
        <v>29902</v>
      </c>
      <c r="E166" s="12" t="s">
        <v>429</v>
      </c>
      <c r="F166" s="12" t="s">
        <v>408</v>
      </c>
      <c r="G166" s="13">
        <v>46181504</v>
      </c>
      <c r="H166" s="13" t="s">
        <v>430</v>
      </c>
      <c r="I166" s="14" t="s">
        <v>431</v>
      </c>
      <c r="J166" s="15" t="s">
        <v>420</v>
      </c>
      <c r="K166" s="23">
        <v>5</v>
      </c>
      <c r="L166" s="16">
        <v>23500</v>
      </c>
      <c r="M166" s="17">
        <f t="shared" si="11"/>
        <v>117500</v>
      </c>
      <c r="N166" s="26" t="s">
        <v>26</v>
      </c>
    </row>
    <row r="167" spans="2:14" s="2" customFormat="1" ht="25.5" x14ac:dyDescent="0.2">
      <c r="B167" s="6" t="s">
        <v>340</v>
      </c>
      <c r="C167" s="6" t="s">
        <v>17</v>
      </c>
      <c r="D167" s="6">
        <v>29902</v>
      </c>
      <c r="E167" s="7" t="s">
        <v>429</v>
      </c>
      <c r="F167" s="7" t="s">
        <v>408</v>
      </c>
      <c r="G167" s="7">
        <v>46181504</v>
      </c>
      <c r="H167" s="8" t="s">
        <v>432</v>
      </c>
      <c r="I167" s="9" t="s">
        <v>433</v>
      </c>
      <c r="J167" s="20" t="s">
        <v>420</v>
      </c>
      <c r="K167" s="22">
        <v>5</v>
      </c>
      <c r="L167" s="10">
        <v>22600</v>
      </c>
      <c r="M167" s="10">
        <f t="shared" si="11"/>
        <v>113000</v>
      </c>
      <c r="N167" s="25" t="s">
        <v>26</v>
      </c>
    </row>
    <row r="168" spans="2:14" s="2" customFormat="1" ht="25.5" x14ac:dyDescent="0.2">
      <c r="B168" s="11" t="s">
        <v>340</v>
      </c>
      <c r="C168" s="11" t="s">
        <v>17</v>
      </c>
      <c r="D168" s="12" t="s">
        <v>395</v>
      </c>
      <c r="E168" s="12" t="s">
        <v>429</v>
      </c>
      <c r="F168" s="12" t="s">
        <v>434</v>
      </c>
      <c r="G168" s="13">
        <v>42132205</v>
      </c>
      <c r="H168" s="13" t="s">
        <v>435</v>
      </c>
      <c r="I168" s="14" t="s">
        <v>436</v>
      </c>
      <c r="J168" s="15" t="s">
        <v>346</v>
      </c>
      <c r="K168" s="23">
        <v>400</v>
      </c>
      <c r="L168" s="16">
        <v>154.72</v>
      </c>
      <c r="M168" s="17">
        <f t="shared" si="11"/>
        <v>61888</v>
      </c>
      <c r="N168" s="26" t="s">
        <v>26</v>
      </c>
    </row>
    <row r="169" spans="2:14" s="2" customFormat="1" ht="25.5" x14ac:dyDescent="0.2">
      <c r="B169" s="6" t="s">
        <v>340</v>
      </c>
      <c r="C169" s="6" t="s">
        <v>17</v>
      </c>
      <c r="D169" s="6" t="s">
        <v>395</v>
      </c>
      <c r="E169" s="7" t="s">
        <v>429</v>
      </c>
      <c r="F169" s="7" t="s">
        <v>434</v>
      </c>
      <c r="G169" s="7">
        <v>42132205</v>
      </c>
      <c r="H169" s="8" t="s">
        <v>437</v>
      </c>
      <c r="I169" s="9" t="s">
        <v>438</v>
      </c>
      <c r="J169" s="20" t="s">
        <v>346</v>
      </c>
      <c r="K169" s="22">
        <v>400</v>
      </c>
      <c r="L169" s="10">
        <v>154.72</v>
      </c>
      <c r="M169" s="10">
        <f t="shared" si="11"/>
        <v>61888</v>
      </c>
      <c r="N169" s="25" t="s">
        <v>26</v>
      </c>
    </row>
    <row r="170" spans="2:14" s="2" customFormat="1" ht="12.75" x14ac:dyDescent="0.2">
      <c r="B170" s="11" t="s">
        <v>340</v>
      </c>
      <c r="C170" s="11" t="s">
        <v>17</v>
      </c>
      <c r="D170" s="12">
        <v>29902</v>
      </c>
      <c r="E170" s="12" t="s">
        <v>439</v>
      </c>
      <c r="F170" s="12" t="s">
        <v>62</v>
      </c>
      <c r="G170" s="13">
        <v>42131707</v>
      </c>
      <c r="H170" s="13">
        <v>92153276</v>
      </c>
      <c r="I170" s="14" t="s">
        <v>440</v>
      </c>
      <c r="J170" s="15" t="s">
        <v>420</v>
      </c>
      <c r="K170" s="23">
        <v>78</v>
      </c>
      <c r="L170" s="16">
        <v>5044.5</v>
      </c>
      <c r="M170" s="17">
        <f t="shared" si="11"/>
        <v>393471</v>
      </c>
      <c r="N170" s="26" t="s">
        <v>26</v>
      </c>
    </row>
    <row r="171" spans="2:14" s="2" customFormat="1" ht="12.75" x14ac:dyDescent="0.2">
      <c r="B171" s="6" t="s">
        <v>340</v>
      </c>
      <c r="C171" s="6" t="s">
        <v>17</v>
      </c>
      <c r="D171" s="6">
        <v>29902</v>
      </c>
      <c r="E171" s="7" t="s">
        <v>441</v>
      </c>
      <c r="F171" s="7" t="s">
        <v>442</v>
      </c>
      <c r="G171" s="7">
        <v>42131707</v>
      </c>
      <c r="H171" s="8">
        <v>92082137</v>
      </c>
      <c r="I171" s="9" t="s">
        <v>443</v>
      </c>
      <c r="J171" s="20" t="s">
        <v>420</v>
      </c>
      <c r="K171" s="22">
        <v>78</v>
      </c>
      <c r="L171" s="10">
        <v>5162.88</v>
      </c>
      <c r="M171" s="10">
        <f t="shared" si="11"/>
        <v>402704.64000000001</v>
      </c>
      <c r="N171" s="25" t="s">
        <v>26</v>
      </c>
    </row>
    <row r="172" spans="2:14" s="2" customFormat="1" ht="12.75" x14ac:dyDescent="0.2">
      <c r="B172" s="11" t="s">
        <v>340</v>
      </c>
      <c r="C172" s="11" t="s">
        <v>17</v>
      </c>
      <c r="D172" s="12">
        <v>29902</v>
      </c>
      <c r="E172" s="12" t="s">
        <v>444</v>
      </c>
      <c r="F172" s="12" t="s">
        <v>408</v>
      </c>
      <c r="G172" s="13" t="s">
        <v>445</v>
      </c>
      <c r="H172" s="13" t="s">
        <v>446</v>
      </c>
      <c r="I172" s="14" t="s">
        <v>447</v>
      </c>
      <c r="J172" s="15" t="s">
        <v>420</v>
      </c>
      <c r="K172" s="23">
        <v>30</v>
      </c>
      <c r="L172" s="16">
        <v>28000</v>
      </c>
      <c r="M172" s="17">
        <f t="shared" si="11"/>
        <v>840000</v>
      </c>
      <c r="N172" s="26" t="s">
        <v>26</v>
      </c>
    </row>
    <row r="173" spans="2:14" s="2" customFormat="1" ht="12.75" x14ac:dyDescent="0.2">
      <c r="B173" s="6" t="s">
        <v>340</v>
      </c>
      <c r="C173" s="6" t="s">
        <v>17</v>
      </c>
      <c r="D173" s="6">
        <v>29902</v>
      </c>
      <c r="E173" s="7" t="s">
        <v>448</v>
      </c>
      <c r="F173" s="7" t="s">
        <v>449</v>
      </c>
      <c r="G173" s="7">
        <v>42221504</v>
      </c>
      <c r="H173" s="8" t="s">
        <v>450</v>
      </c>
      <c r="I173" s="9" t="s">
        <v>451</v>
      </c>
      <c r="J173" s="20" t="s">
        <v>346</v>
      </c>
      <c r="K173" s="22">
        <v>200</v>
      </c>
      <c r="L173" s="10">
        <v>529.13</v>
      </c>
      <c r="M173" s="10">
        <f t="shared" si="11"/>
        <v>105826</v>
      </c>
      <c r="N173" s="25" t="s">
        <v>26</v>
      </c>
    </row>
    <row r="174" spans="2:14" s="2" customFormat="1" ht="12.75" x14ac:dyDescent="0.2">
      <c r="B174" s="11" t="s">
        <v>340</v>
      </c>
      <c r="C174" s="11" t="s">
        <v>17</v>
      </c>
      <c r="D174" s="12">
        <v>29902</v>
      </c>
      <c r="E174" s="12" t="s">
        <v>448</v>
      </c>
      <c r="F174" s="12" t="s">
        <v>449</v>
      </c>
      <c r="G174" s="13">
        <v>42221504</v>
      </c>
      <c r="H174" s="13" t="s">
        <v>452</v>
      </c>
      <c r="I174" s="14" t="s">
        <v>453</v>
      </c>
      <c r="J174" s="15" t="s">
        <v>346</v>
      </c>
      <c r="K174" s="23">
        <v>100</v>
      </c>
      <c r="L174" s="16">
        <v>529.13</v>
      </c>
      <c r="M174" s="17">
        <f t="shared" si="11"/>
        <v>52913</v>
      </c>
      <c r="N174" s="26" t="s">
        <v>26</v>
      </c>
    </row>
    <row r="175" spans="2:14" s="2" customFormat="1" ht="12.75" x14ac:dyDescent="0.2">
      <c r="B175" s="6" t="s">
        <v>340</v>
      </c>
      <c r="C175" s="6" t="s">
        <v>17</v>
      </c>
      <c r="D175" s="6">
        <v>29902</v>
      </c>
      <c r="E175" s="7" t="s">
        <v>448</v>
      </c>
      <c r="F175" s="7" t="s">
        <v>449</v>
      </c>
      <c r="G175" s="7">
        <v>42221504</v>
      </c>
      <c r="H175" s="8" t="s">
        <v>454</v>
      </c>
      <c r="I175" s="9" t="s">
        <v>455</v>
      </c>
      <c r="J175" s="20" t="s">
        <v>346</v>
      </c>
      <c r="K175" s="22">
        <v>100</v>
      </c>
      <c r="L175" s="10">
        <v>529.13</v>
      </c>
      <c r="M175" s="10">
        <f t="shared" si="11"/>
        <v>52913</v>
      </c>
      <c r="N175" s="25" t="s">
        <v>26</v>
      </c>
    </row>
    <row r="176" spans="2:14" s="2" customFormat="1" ht="12.75" x14ac:dyDescent="0.2">
      <c r="B176" s="11" t="s">
        <v>340</v>
      </c>
      <c r="C176" s="11" t="s">
        <v>17</v>
      </c>
      <c r="D176" s="12">
        <v>29902</v>
      </c>
      <c r="E176" s="12" t="s">
        <v>341</v>
      </c>
      <c r="F176" s="12" t="s">
        <v>32</v>
      </c>
      <c r="G176" s="13">
        <v>42132102</v>
      </c>
      <c r="H176" s="13" t="s">
        <v>456</v>
      </c>
      <c r="I176" s="14" t="s">
        <v>457</v>
      </c>
      <c r="J176" s="15" t="s">
        <v>346</v>
      </c>
      <c r="K176" s="23">
        <v>120</v>
      </c>
      <c r="L176" s="16">
        <v>2275.71</v>
      </c>
      <c r="M176" s="17">
        <f t="shared" si="11"/>
        <v>273085.2</v>
      </c>
      <c r="N176" s="26" t="s">
        <v>26</v>
      </c>
    </row>
    <row r="177" spans="2:14" s="2" customFormat="1" ht="12.75" x14ac:dyDescent="0.2">
      <c r="B177" s="6" t="s">
        <v>340</v>
      </c>
      <c r="C177" s="6" t="s">
        <v>17</v>
      </c>
      <c r="D177" s="6">
        <v>29902</v>
      </c>
      <c r="E177" s="7" t="s">
        <v>341</v>
      </c>
      <c r="F177" s="7" t="s">
        <v>458</v>
      </c>
      <c r="G177" s="7">
        <v>42131702</v>
      </c>
      <c r="H177" s="8">
        <v>92173292</v>
      </c>
      <c r="I177" s="9" t="s">
        <v>459</v>
      </c>
      <c r="J177" s="20" t="s">
        <v>346</v>
      </c>
      <c r="K177" s="22">
        <v>50</v>
      </c>
      <c r="L177" s="10">
        <v>5043.33</v>
      </c>
      <c r="M177" s="10">
        <f t="shared" si="11"/>
        <v>252166.5</v>
      </c>
      <c r="N177" s="25" t="s">
        <v>26</v>
      </c>
    </row>
    <row r="178" spans="2:14" s="2" customFormat="1" ht="12.75" x14ac:dyDescent="0.2">
      <c r="B178" s="11" t="s">
        <v>340</v>
      </c>
      <c r="C178" s="11" t="s">
        <v>17</v>
      </c>
      <c r="D178" s="12">
        <v>29902</v>
      </c>
      <c r="E178" s="12" t="s">
        <v>341</v>
      </c>
      <c r="F178" s="12" t="s">
        <v>342</v>
      </c>
      <c r="G178" s="13" t="s">
        <v>460</v>
      </c>
      <c r="H178" s="13" t="s">
        <v>461</v>
      </c>
      <c r="I178" s="14" t="s">
        <v>462</v>
      </c>
      <c r="J178" s="15" t="s">
        <v>346</v>
      </c>
      <c r="K178" s="23">
        <v>40</v>
      </c>
      <c r="L178" s="16">
        <f>5.6*615</f>
        <v>3444</v>
      </c>
      <c r="M178" s="17">
        <f t="shared" si="11"/>
        <v>137760</v>
      </c>
      <c r="N178" s="26" t="s">
        <v>26</v>
      </c>
    </row>
    <row r="179" spans="2:14" s="2" customFormat="1" ht="12.75" x14ac:dyDescent="0.2">
      <c r="B179" s="6" t="s">
        <v>340</v>
      </c>
      <c r="C179" s="6" t="s">
        <v>17</v>
      </c>
      <c r="D179" s="6">
        <v>29902</v>
      </c>
      <c r="E179" s="7" t="s">
        <v>341</v>
      </c>
      <c r="F179" s="7" t="s">
        <v>463</v>
      </c>
      <c r="G179" s="7" t="s">
        <v>460</v>
      </c>
      <c r="H179" s="8" t="s">
        <v>464</v>
      </c>
      <c r="I179" s="9" t="s">
        <v>465</v>
      </c>
      <c r="J179" s="20" t="s">
        <v>346</v>
      </c>
      <c r="K179" s="22">
        <v>40</v>
      </c>
      <c r="L179" s="10">
        <f>5.6*615</f>
        <v>3444</v>
      </c>
      <c r="M179" s="10">
        <f t="shared" si="11"/>
        <v>137760</v>
      </c>
      <c r="N179" s="25" t="s">
        <v>26</v>
      </c>
    </row>
    <row r="180" spans="2:14" s="2" customFormat="1" ht="12.75" x14ac:dyDescent="0.2">
      <c r="B180" s="11" t="s">
        <v>340</v>
      </c>
      <c r="C180" s="11" t="s">
        <v>17</v>
      </c>
      <c r="D180" s="12">
        <v>29902</v>
      </c>
      <c r="E180" s="12" t="s">
        <v>341</v>
      </c>
      <c r="F180" s="12" t="s">
        <v>463</v>
      </c>
      <c r="G180" s="13" t="s">
        <v>460</v>
      </c>
      <c r="H180" s="13" t="s">
        <v>466</v>
      </c>
      <c r="I180" s="14" t="s">
        <v>467</v>
      </c>
      <c r="J180" s="15" t="s">
        <v>346</v>
      </c>
      <c r="K180" s="23">
        <v>40</v>
      </c>
      <c r="L180" s="16">
        <f>5.6*615</f>
        <v>3444</v>
      </c>
      <c r="M180" s="17">
        <f t="shared" si="11"/>
        <v>137760</v>
      </c>
      <c r="N180" s="26" t="s">
        <v>26</v>
      </c>
    </row>
    <row r="181" spans="2:14" s="2" customFormat="1" ht="12.75" x14ac:dyDescent="0.2">
      <c r="B181" s="6" t="s">
        <v>340</v>
      </c>
      <c r="C181" s="6" t="s">
        <v>17</v>
      </c>
      <c r="D181" s="6">
        <v>29902</v>
      </c>
      <c r="E181" s="7" t="s">
        <v>341</v>
      </c>
      <c r="F181" s="7" t="s">
        <v>468</v>
      </c>
      <c r="G181" s="7" t="s">
        <v>469</v>
      </c>
      <c r="H181" s="8" t="s">
        <v>470</v>
      </c>
      <c r="I181" s="9" t="s">
        <v>471</v>
      </c>
      <c r="J181" s="20" t="s">
        <v>346</v>
      </c>
      <c r="K181" s="22">
        <v>400</v>
      </c>
      <c r="L181" s="10">
        <v>12.9</v>
      </c>
      <c r="M181" s="10">
        <f t="shared" si="11"/>
        <v>5160</v>
      </c>
      <c r="N181" s="25" t="s">
        <v>26</v>
      </c>
    </row>
    <row r="182" spans="2:14" s="2" customFormat="1" ht="12.75" x14ac:dyDescent="0.2">
      <c r="B182" s="11" t="s">
        <v>340</v>
      </c>
      <c r="C182" s="11" t="s">
        <v>17</v>
      </c>
      <c r="D182" s="12">
        <v>29902</v>
      </c>
      <c r="E182" s="12" t="s">
        <v>341</v>
      </c>
      <c r="F182" s="12" t="s">
        <v>463</v>
      </c>
      <c r="G182" s="13" t="s">
        <v>472</v>
      </c>
      <c r="H182" s="13" t="s">
        <v>473</v>
      </c>
      <c r="I182" s="14" t="s">
        <v>474</v>
      </c>
      <c r="J182" s="15" t="s">
        <v>346</v>
      </c>
      <c r="K182" s="23">
        <v>25</v>
      </c>
      <c r="L182" s="16">
        <v>3500</v>
      </c>
      <c r="M182" s="17">
        <f t="shared" si="11"/>
        <v>87500</v>
      </c>
      <c r="N182" s="26" t="s">
        <v>26</v>
      </c>
    </row>
    <row r="183" spans="2:14" s="2" customFormat="1" ht="12.75" x14ac:dyDescent="0.2">
      <c r="B183" s="6" t="s">
        <v>340</v>
      </c>
      <c r="C183" s="6" t="s">
        <v>17</v>
      </c>
      <c r="D183" s="6">
        <v>29902</v>
      </c>
      <c r="E183" s="7" t="s">
        <v>341</v>
      </c>
      <c r="F183" s="7" t="s">
        <v>463</v>
      </c>
      <c r="G183" s="7" t="s">
        <v>475</v>
      </c>
      <c r="H183" s="8" t="s">
        <v>476</v>
      </c>
      <c r="I183" s="9" t="s">
        <v>477</v>
      </c>
      <c r="J183" s="20" t="s">
        <v>346</v>
      </c>
      <c r="K183" s="22">
        <v>25</v>
      </c>
      <c r="L183" s="10">
        <v>3500</v>
      </c>
      <c r="M183" s="10">
        <f t="shared" si="11"/>
        <v>87500</v>
      </c>
      <c r="N183" s="25" t="s">
        <v>26</v>
      </c>
    </row>
    <row r="184" spans="2:14" s="2" customFormat="1" ht="12.75" x14ac:dyDescent="0.2">
      <c r="B184" s="11" t="s">
        <v>340</v>
      </c>
      <c r="C184" s="11" t="s">
        <v>17</v>
      </c>
      <c r="D184" s="12">
        <v>29902</v>
      </c>
      <c r="E184" s="12" t="s">
        <v>341</v>
      </c>
      <c r="F184" s="12" t="s">
        <v>463</v>
      </c>
      <c r="G184" s="13" t="s">
        <v>472</v>
      </c>
      <c r="H184" s="13" t="s">
        <v>478</v>
      </c>
      <c r="I184" s="14" t="s">
        <v>479</v>
      </c>
      <c r="J184" s="15" t="s">
        <v>346</v>
      </c>
      <c r="K184" s="23">
        <v>25</v>
      </c>
      <c r="L184" s="16">
        <v>3500</v>
      </c>
      <c r="M184" s="17">
        <f t="shared" si="11"/>
        <v>87500</v>
      </c>
      <c r="N184" s="26" t="s">
        <v>26</v>
      </c>
    </row>
    <row r="185" spans="2:14" s="2" customFormat="1" ht="12.75" x14ac:dyDescent="0.2">
      <c r="B185" s="6" t="s">
        <v>340</v>
      </c>
      <c r="C185" s="6" t="s">
        <v>17</v>
      </c>
      <c r="D185" s="6">
        <v>29902</v>
      </c>
      <c r="E185" s="7" t="s">
        <v>341</v>
      </c>
      <c r="F185" s="7" t="s">
        <v>480</v>
      </c>
      <c r="G185" s="7">
        <v>42221609</v>
      </c>
      <c r="H185" s="8" t="s">
        <v>481</v>
      </c>
      <c r="I185" s="9" t="s">
        <v>482</v>
      </c>
      <c r="J185" s="20" t="s">
        <v>346</v>
      </c>
      <c r="K185" s="22">
        <v>200</v>
      </c>
      <c r="L185" s="10">
        <v>411.06</v>
      </c>
      <c r="M185" s="10">
        <f t="shared" si="11"/>
        <v>82212</v>
      </c>
      <c r="N185" s="25" t="s">
        <v>26</v>
      </c>
    </row>
    <row r="186" spans="2:14" s="2" customFormat="1" ht="12.75" x14ac:dyDescent="0.2">
      <c r="B186" s="11" t="s">
        <v>340</v>
      </c>
      <c r="C186" s="11" t="s">
        <v>17</v>
      </c>
      <c r="D186" s="12">
        <v>29902</v>
      </c>
      <c r="E186" s="12" t="s">
        <v>341</v>
      </c>
      <c r="F186" s="12">
        <v>200301</v>
      </c>
      <c r="G186" s="13" t="s">
        <v>483</v>
      </c>
      <c r="H186" s="13" t="s">
        <v>484</v>
      </c>
      <c r="I186" s="14" t="s">
        <v>485</v>
      </c>
      <c r="J186" s="15" t="s">
        <v>346</v>
      </c>
      <c r="K186" s="23">
        <v>10</v>
      </c>
      <c r="L186" s="16">
        <v>28918.25</v>
      </c>
      <c r="M186" s="17">
        <f t="shared" si="11"/>
        <v>289182.5</v>
      </c>
      <c r="N186" s="26" t="s">
        <v>26</v>
      </c>
    </row>
    <row r="187" spans="2:14" s="2" customFormat="1" ht="12.75" x14ac:dyDescent="0.2">
      <c r="B187" s="6" t="s">
        <v>340</v>
      </c>
      <c r="C187" s="6" t="s">
        <v>17</v>
      </c>
      <c r="D187" s="6">
        <v>29902</v>
      </c>
      <c r="E187" s="7" t="s">
        <v>341</v>
      </c>
      <c r="F187" s="7" t="s">
        <v>486</v>
      </c>
      <c r="G187" s="7" t="s">
        <v>487</v>
      </c>
      <c r="H187" s="8" t="s">
        <v>488</v>
      </c>
      <c r="I187" s="9" t="s">
        <v>489</v>
      </c>
      <c r="J187" s="20" t="s">
        <v>420</v>
      </c>
      <c r="K187" s="22">
        <v>3</v>
      </c>
      <c r="L187" s="10">
        <v>5175</v>
      </c>
      <c r="M187" s="10">
        <f t="shared" si="11"/>
        <v>15525</v>
      </c>
      <c r="N187" s="25" t="s">
        <v>26</v>
      </c>
    </row>
    <row r="188" spans="2:14" s="2" customFormat="1" ht="12.75" x14ac:dyDescent="0.2">
      <c r="B188" s="11" t="s">
        <v>340</v>
      </c>
      <c r="C188" s="11" t="s">
        <v>17</v>
      </c>
      <c r="D188" s="12" t="s">
        <v>395</v>
      </c>
      <c r="E188" s="12" t="s">
        <v>341</v>
      </c>
      <c r="F188" s="12" t="s">
        <v>490</v>
      </c>
      <c r="G188" s="13" t="s">
        <v>491</v>
      </c>
      <c r="H188" s="13" t="s">
        <v>492</v>
      </c>
      <c r="I188" s="14" t="s">
        <v>493</v>
      </c>
      <c r="J188" s="15" t="s">
        <v>346</v>
      </c>
      <c r="K188" s="23">
        <v>6</v>
      </c>
      <c r="L188" s="16">
        <v>50000</v>
      </c>
      <c r="M188" s="17">
        <f t="shared" si="11"/>
        <v>300000</v>
      </c>
      <c r="N188" s="26" t="s">
        <v>26</v>
      </c>
    </row>
    <row r="189" spans="2:14" s="2" customFormat="1" ht="25.5" x14ac:dyDescent="0.2">
      <c r="B189" s="6" t="s">
        <v>340</v>
      </c>
      <c r="C189" s="6" t="s">
        <v>17</v>
      </c>
      <c r="D189" s="6" t="s">
        <v>494</v>
      </c>
      <c r="E189" s="7" t="s">
        <v>341</v>
      </c>
      <c r="F189" s="7" t="s">
        <v>495</v>
      </c>
      <c r="G189" s="7" t="s">
        <v>496</v>
      </c>
      <c r="H189" s="8" t="s">
        <v>497</v>
      </c>
      <c r="I189" s="9" t="s">
        <v>498</v>
      </c>
      <c r="J189" s="20" t="s">
        <v>346</v>
      </c>
      <c r="K189" s="22">
        <v>400</v>
      </c>
      <c r="L189" s="10">
        <v>4746</v>
      </c>
      <c r="M189" s="10">
        <f t="shared" si="11"/>
        <v>1898400</v>
      </c>
      <c r="N189" s="25" t="s">
        <v>26</v>
      </c>
    </row>
    <row r="190" spans="2:14" s="2" customFormat="1" ht="12.75" x14ac:dyDescent="0.2">
      <c r="B190" s="11" t="s">
        <v>340</v>
      </c>
      <c r="C190" s="11" t="s">
        <v>17</v>
      </c>
      <c r="D190" s="12" t="s">
        <v>499</v>
      </c>
      <c r="E190" s="12" t="s">
        <v>357</v>
      </c>
      <c r="F190" s="12" t="s">
        <v>2142</v>
      </c>
      <c r="G190" s="13" t="s">
        <v>2140</v>
      </c>
      <c r="H190" s="13" t="s">
        <v>2141</v>
      </c>
      <c r="I190" s="14" t="s">
        <v>1753</v>
      </c>
      <c r="J190" s="15" t="s">
        <v>346</v>
      </c>
      <c r="K190" s="23">
        <v>2</v>
      </c>
      <c r="L190" s="16">
        <v>745000</v>
      </c>
      <c r="M190" s="17">
        <f t="shared" si="11"/>
        <v>1490000</v>
      </c>
      <c r="N190" s="26" t="s">
        <v>278</v>
      </c>
    </row>
    <row r="191" spans="2:14" s="2" customFormat="1" ht="38.25" x14ac:dyDescent="0.2">
      <c r="B191" s="11" t="s">
        <v>502</v>
      </c>
      <c r="C191" s="11" t="s">
        <v>17</v>
      </c>
      <c r="D191" s="12" t="s">
        <v>503</v>
      </c>
      <c r="E191" s="12" t="s">
        <v>37</v>
      </c>
      <c r="F191" s="12" t="s">
        <v>76</v>
      </c>
      <c r="G191" s="13">
        <v>78102202</v>
      </c>
      <c r="H191" s="13">
        <v>92184779</v>
      </c>
      <c r="I191" s="14" t="s">
        <v>504</v>
      </c>
      <c r="J191" s="15" t="s">
        <v>24</v>
      </c>
      <c r="K191" s="23">
        <v>1</v>
      </c>
      <c r="L191" s="16">
        <v>1000000</v>
      </c>
      <c r="M191" s="17">
        <v>1000000</v>
      </c>
      <c r="N191" s="26" t="s">
        <v>26</v>
      </c>
    </row>
    <row r="192" spans="2:14" s="2" customFormat="1" ht="25.5" x14ac:dyDescent="0.2">
      <c r="B192" s="6" t="s">
        <v>502</v>
      </c>
      <c r="C192" s="6" t="s">
        <v>17</v>
      </c>
      <c r="D192" s="6">
        <v>10406</v>
      </c>
      <c r="E192" s="7" t="s">
        <v>2096</v>
      </c>
      <c r="F192" s="7" t="s">
        <v>744</v>
      </c>
      <c r="G192" s="7">
        <v>76111501</v>
      </c>
      <c r="H192" s="8">
        <v>92004904</v>
      </c>
      <c r="I192" s="9" t="s">
        <v>505</v>
      </c>
      <c r="J192" s="20" t="s">
        <v>24</v>
      </c>
      <c r="K192" s="22">
        <v>12</v>
      </c>
      <c r="L192" s="10">
        <v>6000000</v>
      </c>
      <c r="M192" s="10">
        <v>72000000</v>
      </c>
      <c r="N192" s="25" t="s">
        <v>26</v>
      </c>
    </row>
    <row r="193" spans="2:14" s="2" customFormat="1" ht="38.25" x14ac:dyDescent="0.2">
      <c r="B193" s="11" t="s">
        <v>502</v>
      </c>
      <c r="C193" s="11" t="s">
        <v>17</v>
      </c>
      <c r="D193" s="12" t="s">
        <v>506</v>
      </c>
      <c r="E193" s="12" t="s">
        <v>37</v>
      </c>
      <c r="F193" s="12" t="s">
        <v>2097</v>
      </c>
      <c r="G193" s="13">
        <v>78180107</v>
      </c>
      <c r="H193" s="13">
        <v>92004032</v>
      </c>
      <c r="I193" s="14" t="s">
        <v>507</v>
      </c>
      <c r="J193" s="15" t="s">
        <v>24</v>
      </c>
      <c r="K193" s="23">
        <v>1</v>
      </c>
      <c r="L193" s="16">
        <v>80000000</v>
      </c>
      <c r="M193" s="17">
        <v>80000000</v>
      </c>
      <c r="N193" s="26" t="s">
        <v>26</v>
      </c>
    </row>
    <row r="194" spans="2:14" s="2" customFormat="1" ht="12.75" x14ac:dyDescent="0.2">
      <c r="B194" s="6" t="s">
        <v>502</v>
      </c>
      <c r="C194" s="6" t="s">
        <v>508</v>
      </c>
      <c r="D194" s="6">
        <v>10805</v>
      </c>
      <c r="E194" s="7" t="s">
        <v>37</v>
      </c>
      <c r="F194" s="7" t="s">
        <v>2098</v>
      </c>
      <c r="G194" s="7">
        <v>78181597</v>
      </c>
      <c r="H194" s="8">
        <v>92121126</v>
      </c>
      <c r="I194" s="9" t="s">
        <v>509</v>
      </c>
      <c r="J194" s="20" t="s">
        <v>24</v>
      </c>
      <c r="K194" s="22">
        <v>155</v>
      </c>
      <c r="L194" s="10">
        <v>2540</v>
      </c>
      <c r="M194" s="10">
        <v>393700</v>
      </c>
      <c r="N194" s="25" t="s">
        <v>26</v>
      </c>
    </row>
    <row r="195" spans="2:14" s="2" customFormat="1" ht="12.75" x14ac:dyDescent="0.2">
      <c r="B195" s="11" t="s">
        <v>502</v>
      </c>
      <c r="C195" s="11" t="s">
        <v>27</v>
      </c>
      <c r="D195" s="12">
        <v>10805</v>
      </c>
      <c r="E195" s="12" t="s">
        <v>37</v>
      </c>
      <c r="F195" s="12" t="s">
        <v>468</v>
      </c>
      <c r="G195" s="13">
        <v>78181597</v>
      </c>
      <c r="H195" s="13">
        <v>92121125</v>
      </c>
      <c r="I195" s="14" t="s">
        <v>510</v>
      </c>
      <c r="J195" s="15" t="s">
        <v>24</v>
      </c>
      <c r="K195" s="23">
        <v>160</v>
      </c>
      <c r="L195" s="16">
        <v>8000</v>
      </c>
      <c r="M195" s="17">
        <v>1280000</v>
      </c>
      <c r="N195" s="26" t="s">
        <v>26</v>
      </c>
    </row>
    <row r="196" spans="2:14" s="2" customFormat="1" ht="12.75" x14ac:dyDescent="0.2">
      <c r="B196" s="6" t="s">
        <v>502</v>
      </c>
      <c r="C196" s="6" t="s">
        <v>17</v>
      </c>
      <c r="D196" s="6">
        <v>10805</v>
      </c>
      <c r="E196" s="7" t="s">
        <v>37</v>
      </c>
      <c r="F196" s="7" t="s">
        <v>2098</v>
      </c>
      <c r="G196" s="7">
        <v>78181597</v>
      </c>
      <c r="H196" s="8">
        <v>92121126</v>
      </c>
      <c r="I196" s="9" t="s">
        <v>509</v>
      </c>
      <c r="J196" s="20" t="s">
        <v>24</v>
      </c>
      <c r="K196" s="22">
        <v>41</v>
      </c>
      <c r="L196" s="10">
        <v>2540</v>
      </c>
      <c r="M196" s="10">
        <v>104140</v>
      </c>
      <c r="N196" s="25" t="s">
        <v>26</v>
      </c>
    </row>
    <row r="197" spans="2:14" s="2" customFormat="1" ht="12.75" x14ac:dyDescent="0.2">
      <c r="B197" s="11" t="s">
        <v>502</v>
      </c>
      <c r="C197" s="11" t="s">
        <v>17</v>
      </c>
      <c r="D197" s="12">
        <v>10805</v>
      </c>
      <c r="E197" s="12" t="s">
        <v>37</v>
      </c>
      <c r="F197" s="12" t="s">
        <v>468</v>
      </c>
      <c r="G197" s="13">
        <v>78181597</v>
      </c>
      <c r="H197" s="13">
        <v>92121125</v>
      </c>
      <c r="I197" s="14" t="s">
        <v>510</v>
      </c>
      <c r="J197" s="15" t="s">
        <v>24</v>
      </c>
      <c r="K197" s="23">
        <v>39</v>
      </c>
      <c r="L197" s="16">
        <v>8000</v>
      </c>
      <c r="M197" s="17">
        <v>312000</v>
      </c>
      <c r="N197" s="26" t="s">
        <v>26</v>
      </c>
    </row>
    <row r="198" spans="2:14" s="2" customFormat="1" ht="12.75" x14ac:dyDescent="0.2">
      <c r="B198" s="6" t="s">
        <v>502</v>
      </c>
      <c r="C198" s="6" t="s">
        <v>17</v>
      </c>
      <c r="D198" s="6" t="s">
        <v>506</v>
      </c>
      <c r="E198" s="7" t="s">
        <v>37</v>
      </c>
      <c r="F198" s="7" t="s">
        <v>99</v>
      </c>
      <c r="G198" s="7">
        <v>78181597</v>
      </c>
      <c r="H198" s="8">
        <v>92211538</v>
      </c>
      <c r="I198" s="9" t="s">
        <v>511</v>
      </c>
      <c r="J198" s="20" t="s">
        <v>512</v>
      </c>
      <c r="K198" s="22">
        <v>600</v>
      </c>
      <c r="L198" s="10">
        <v>2000</v>
      </c>
      <c r="M198" s="10">
        <v>1200000</v>
      </c>
      <c r="N198" s="25" t="s">
        <v>26</v>
      </c>
    </row>
    <row r="199" spans="2:14" s="2" customFormat="1" ht="38.25" x14ac:dyDescent="0.2">
      <c r="B199" s="11" t="s">
        <v>502</v>
      </c>
      <c r="C199" s="11" t="s">
        <v>17</v>
      </c>
      <c r="D199" s="12" t="s">
        <v>506</v>
      </c>
      <c r="E199" s="12" t="s">
        <v>19</v>
      </c>
      <c r="F199" s="12" t="s">
        <v>724</v>
      </c>
      <c r="G199" s="13">
        <v>78181507</v>
      </c>
      <c r="H199" s="13">
        <v>92061757</v>
      </c>
      <c r="I199" s="14" t="s">
        <v>513</v>
      </c>
      <c r="J199" s="15" t="s">
        <v>24</v>
      </c>
      <c r="K199" s="23">
        <v>1</v>
      </c>
      <c r="L199" s="16">
        <v>10000000</v>
      </c>
      <c r="M199" s="17">
        <v>10000000</v>
      </c>
      <c r="N199" s="26" t="s">
        <v>26</v>
      </c>
    </row>
    <row r="200" spans="2:14" s="2" customFormat="1" ht="38.25" x14ac:dyDescent="0.2">
      <c r="B200" s="6" t="s">
        <v>502</v>
      </c>
      <c r="C200" s="6" t="s">
        <v>17</v>
      </c>
      <c r="D200" s="6" t="s">
        <v>506</v>
      </c>
      <c r="E200" s="7" t="s">
        <v>19</v>
      </c>
      <c r="F200" s="7" t="s">
        <v>724</v>
      </c>
      <c r="G200" s="7">
        <v>78181507</v>
      </c>
      <c r="H200" s="8">
        <v>92061757</v>
      </c>
      <c r="I200" s="9" t="s">
        <v>513</v>
      </c>
      <c r="J200" s="20" t="s">
        <v>512</v>
      </c>
      <c r="K200" s="22">
        <v>1</v>
      </c>
      <c r="L200" s="10">
        <v>20000000</v>
      </c>
      <c r="M200" s="10">
        <v>20000000</v>
      </c>
      <c r="N200" s="25" t="s">
        <v>26</v>
      </c>
    </row>
    <row r="201" spans="2:14" s="2" customFormat="1" ht="25.5" x14ac:dyDescent="0.2">
      <c r="B201" s="11" t="s">
        <v>502</v>
      </c>
      <c r="C201" s="11" t="s">
        <v>17</v>
      </c>
      <c r="D201" s="12">
        <v>10805</v>
      </c>
      <c r="E201" s="12" t="s">
        <v>37</v>
      </c>
      <c r="F201" s="12" t="s">
        <v>2099</v>
      </c>
      <c r="G201" s="13">
        <v>78181507</v>
      </c>
      <c r="H201" s="13">
        <v>92079524</v>
      </c>
      <c r="I201" s="14" t="s">
        <v>514</v>
      </c>
      <c r="J201" s="15" t="s">
        <v>24</v>
      </c>
      <c r="K201" s="23">
        <v>1</v>
      </c>
      <c r="L201" s="16">
        <v>5000000</v>
      </c>
      <c r="M201" s="17">
        <v>5000000</v>
      </c>
      <c r="N201" s="26" t="s">
        <v>26</v>
      </c>
    </row>
    <row r="202" spans="2:14" s="2" customFormat="1" ht="12.75" x14ac:dyDescent="0.2">
      <c r="B202" s="6" t="s">
        <v>502</v>
      </c>
      <c r="C202" s="6" t="s">
        <v>17</v>
      </c>
      <c r="D202" s="6">
        <v>20101</v>
      </c>
      <c r="E202" s="7" t="s">
        <v>37</v>
      </c>
      <c r="F202" s="7" t="s">
        <v>1155</v>
      </c>
      <c r="G202" s="7" t="s">
        <v>515</v>
      </c>
      <c r="H202" s="8" t="s">
        <v>516</v>
      </c>
      <c r="I202" s="9" t="s">
        <v>517</v>
      </c>
      <c r="J202" s="20" t="s">
        <v>137</v>
      </c>
      <c r="K202" s="22">
        <v>524061</v>
      </c>
      <c r="L202" s="10">
        <v>590</v>
      </c>
      <c r="M202" s="10">
        <v>309195990</v>
      </c>
      <c r="N202" s="25" t="s">
        <v>26</v>
      </c>
    </row>
    <row r="203" spans="2:14" s="2" customFormat="1" ht="25.5" x14ac:dyDescent="0.2">
      <c r="B203" s="11" t="s">
        <v>502</v>
      </c>
      <c r="C203" s="11" t="s">
        <v>17</v>
      </c>
      <c r="D203" s="12" t="s">
        <v>31</v>
      </c>
      <c r="E203" s="12" t="s">
        <v>769</v>
      </c>
      <c r="F203" s="12" t="s">
        <v>76</v>
      </c>
      <c r="G203" s="13" t="s">
        <v>515</v>
      </c>
      <c r="H203" s="13" t="s">
        <v>516</v>
      </c>
      <c r="I203" s="14" t="s">
        <v>518</v>
      </c>
      <c r="J203" s="15" t="s">
        <v>137</v>
      </c>
      <c r="K203" s="23">
        <v>500</v>
      </c>
      <c r="L203" s="16">
        <v>2911.8</v>
      </c>
      <c r="M203" s="17">
        <v>1455900</v>
      </c>
      <c r="N203" s="26" t="s">
        <v>26</v>
      </c>
    </row>
    <row r="204" spans="2:14" s="2" customFormat="1" ht="25.5" x14ac:dyDescent="0.2">
      <c r="B204" s="6" t="s">
        <v>502</v>
      </c>
      <c r="C204" s="6" t="s">
        <v>17</v>
      </c>
      <c r="D204" s="6">
        <v>20101</v>
      </c>
      <c r="E204" s="7" t="s">
        <v>37</v>
      </c>
      <c r="F204" s="7" t="s">
        <v>408</v>
      </c>
      <c r="G204" s="7" t="s">
        <v>515</v>
      </c>
      <c r="H204" s="8" t="s">
        <v>519</v>
      </c>
      <c r="I204" s="9" t="s">
        <v>520</v>
      </c>
      <c r="J204" s="20" t="s">
        <v>24</v>
      </c>
      <c r="K204" s="22">
        <v>500</v>
      </c>
      <c r="L204" s="10">
        <v>1850</v>
      </c>
      <c r="M204" s="10">
        <v>925000</v>
      </c>
      <c r="N204" s="25" t="s">
        <v>26</v>
      </c>
    </row>
    <row r="205" spans="2:14" s="2" customFormat="1" ht="25.5" x14ac:dyDescent="0.2">
      <c r="B205" s="11" t="s">
        <v>502</v>
      </c>
      <c r="C205" s="11" t="s">
        <v>17</v>
      </c>
      <c r="D205" s="12" t="s">
        <v>31</v>
      </c>
      <c r="E205" s="12" t="s">
        <v>769</v>
      </c>
      <c r="F205" s="12" t="s">
        <v>76</v>
      </c>
      <c r="G205" s="13">
        <v>15121501</v>
      </c>
      <c r="H205" s="13">
        <v>90034755</v>
      </c>
      <c r="I205" s="14" t="s">
        <v>521</v>
      </c>
      <c r="J205" s="15" t="s">
        <v>137</v>
      </c>
      <c r="K205" s="23">
        <v>5000</v>
      </c>
      <c r="L205" s="16">
        <v>3600</v>
      </c>
      <c r="M205" s="17">
        <v>18000000</v>
      </c>
      <c r="N205" s="26" t="s">
        <v>26</v>
      </c>
    </row>
    <row r="206" spans="2:14" s="2" customFormat="1" ht="12.75" x14ac:dyDescent="0.2">
      <c r="B206" s="6" t="s">
        <v>502</v>
      </c>
      <c r="C206" s="6" t="s">
        <v>28</v>
      </c>
      <c r="D206" s="6">
        <v>20402</v>
      </c>
      <c r="E206" s="7" t="s">
        <v>1102</v>
      </c>
      <c r="F206" s="7" t="s">
        <v>893</v>
      </c>
      <c r="G206" s="7" t="s">
        <v>522</v>
      </c>
      <c r="H206" s="8" t="s">
        <v>523</v>
      </c>
      <c r="I206" s="9" t="s">
        <v>524</v>
      </c>
      <c r="J206" s="20" t="s">
        <v>24</v>
      </c>
      <c r="K206" s="22">
        <v>1</v>
      </c>
      <c r="L206" s="10">
        <v>6250000</v>
      </c>
      <c r="M206" s="10">
        <v>6250000</v>
      </c>
      <c r="N206" s="25" t="s">
        <v>26</v>
      </c>
    </row>
    <row r="207" spans="2:14" s="2" customFormat="1" ht="12.75" x14ac:dyDescent="0.2">
      <c r="B207" s="11" t="s">
        <v>502</v>
      </c>
      <c r="C207" s="11" t="s">
        <v>27</v>
      </c>
      <c r="D207" s="12">
        <v>20402</v>
      </c>
      <c r="E207" s="12" t="s">
        <v>1102</v>
      </c>
      <c r="F207" s="12" t="s">
        <v>893</v>
      </c>
      <c r="G207" s="13" t="s">
        <v>522</v>
      </c>
      <c r="H207" s="13" t="s">
        <v>525</v>
      </c>
      <c r="I207" s="14" t="s">
        <v>526</v>
      </c>
      <c r="J207" s="15" t="s">
        <v>24</v>
      </c>
      <c r="K207" s="23">
        <v>250</v>
      </c>
      <c r="L207" s="16">
        <v>80139.600000000006</v>
      </c>
      <c r="M207" s="17">
        <v>20034900</v>
      </c>
      <c r="N207" s="26" t="s">
        <v>26</v>
      </c>
    </row>
    <row r="208" spans="2:14" s="2" customFormat="1" ht="12.75" x14ac:dyDescent="0.2">
      <c r="B208" s="6" t="s">
        <v>502</v>
      </c>
      <c r="C208" s="6" t="s">
        <v>27</v>
      </c>
      <c r="D208" s="6">
        <v>20402</v>
      </c>
      <c r="E208" s="7" t="s">
        <v>1102</v>
      </c>
      <c r="F208" s="7" t="s">
        <v>893</v>
      </c>
      <c r="G208" s="7" t="s">
        <v>522</v>
      </c>
      <c r="H208" s="8" t="s">
        <v>527</v>
      </c>
      <c r="I208" s="9" t="s">
        <v>528</v>
      </c>
      <c r="J208" s="20" t="s">
        <v>24</v>
      </c>
      <c r="K208" s="22">
        <v>50</v>
      </c>
      <c r="L208" s="10">
        <v>87529.8</v>
      </c>
      <c r="M208" s="10">
        <v>4376490</v>
      </c>
      <c r="N208" s="25" t="s">
        <v>26</v>
      </c>
    </row>
    <row r="209" spans="2:14" s="2" customFormat="1" ht="12.75" x14ac:dyDescent="0.2">
      <c r="B209" s="11" t="s">
        <v>502</v>
      </c>
      <c r="C209" s="11" t="s">
        <v>27</v>
      </c>
      <c r="D209" s="12">
        <v>20402</v>
      </c>
      <c r="E209" s="12" t="s">
        <v>1102</v>
      </c>
      <c r="F209" s="12" t="s">
        <v>893</v>
      </c>
      <c r="G209" s="13" t="s">
        <v>522</v>
      </c>
      <c r="H209" s="13" t="s">
        <v>529</v>
      </c>
      <c r="I209" s="14" t="s">
        <v>530</v>
      </c>
      <c r="J209" s="15" t="s">
        <v>24</v>
      </c>
      <c r="K209" s="23">
        <v>280</v>
      </c>
      <c r="L209" s="16">
        <v>86286.8</v>
      </c>
      <c r="M209" s="17">
        <v>24160304</v>
      </c>
      <c r="N209" s="26" t="s">
        <v>26</v>
      </c>
    </row>
    <row r="210" spans="2:14" s="2" customFormat="1" ht="12.75" x14ac:dyDescent="0.2">
      <c r="B210" s="6" t="s">
        <v>502</v>
      </c>
      <c r="C210" s="6" t="s">
        <v>27</v>
      </c>
      <c r="D210" s="6">
        <v>20402</v>
      </c>
      <c r="E210" s="7" t="s">
        <v>1102</v>
      </c>
      <c r="F210" s="7" t="s">
        <v>893</v>
      </c>
      <c r="G210" s="7" t="s">
        <v>522</v>
      </c>
      <c r="H210" s="8" t="s">
        <v>531</v>
      </c>
      <c r="I210" s="9" t="s">
        <v>532</v>
      </c>
      <c r="J210" s="20" t="s">
        <v>24</v>
      </c>
      <c r="K210" s="22">
        <v>200</v>
      </c>
      <c r="L210" s="10">
        <v>55053.599999999999</v>
      </c>
      <c r="M210" s="10">
        <v>11010720</v>
      </c>
      <c r="N210" s="25" t="s">
        <v>26</v>
      </c>
    </row>
    <row r="211" spans="2:14" s="2" customFormat="1" ht="12.75" x14ac:dyDescent="0.2">
      <c r="B211" s="11" t="s">
        <v>502</v>
      </c>
      <c r="C211" s="11" t="s">
        <v>27</v>
      </c>
      <c r="D211" s="12">
        <v>20402</v>
      </c>
      <c r="E211" s="12" t="s">
        <v>133</v>
      </c>
      <c r="F211" s="12" t="s">
        <v>76</v>
      </c>
      <c r="G211" s="13" t="s">
        <v>533</v>
      </c>
      <c r="H211" s="13" t="s">
        <v>534</v>
      </c>
      <c r="I211" s="14" t="s">
        <v>535</v>
      </c>
      <c r="J211" s="15" t="s">
        <v>24</v>
      </c>
      <c r="K211" s="23">
        <v>1</v>
      </c>
      <c r="L211" s="16">
        <v>40000000</v>
      </c>
      <c r="M211" s="17">
        <v>40000000</v>
      </c>
      <c r="N211" s="26" t="s">
        <v>26</v>
      </c>
    </row>
    <row r="212" spans="2:14" s="2" customFormat="1" ht="63.75" x14ac:dyDescent="0.2">
      <c r="B212" s="6" t="s">
        <v>502</v>
      </c>
      <c r="C212" s="6" t="s">
        <v>17</v>
      </c>
      <c r="D212" s="6">
        <v>50101</v>
      </c>
      <c r="E212" s="7" t="s">
        <v>273</v>
      </c>
      <c r="F212" s="7" t="s">
        <v>501</v>
      </c>
      <c r="G212" s="7">
        <v>27112901</v>
      </c>
      <c r="H212" s="8">
        <v>92076218</v>
      </c>
      <c r="I212" s="9" t="s">
        <v>536</v>
      </c>
      <c r="J212" s="20" t="s">
        <v>512</v>
      </c>
      <c r="K212" s="22">
        <v>3</v>
      </c>
      <c r="L212" s="10">
        <v>100000</v>
      </c>
      <c r="M212" s="10">
        <v>300000</v>
      </c>
      <c r="N212" s="25" t="s">
        <v>278</v>
      </c>
    </row>
    <row r="213" spans="2:14" s="2" customFormat="1" ht="76.5" x14ac:dyDescent="0.2">
      <c r="B213" s="11" t="s">
        <v>502</v>
      </c>
      <c r="C213" s="11" t="s">
        <v>17</v>
      </c>
      <c r="D213" s="12">
        <v>50101</v>
      </c>
      <c r="E213" s="12" t="s">
        <v>19</v>
      </c>
      <c r="F213" s="12" t="s">
        <v>1906</v>
      </c>
      <c r="G213" s="13">
        <v>25191703</v>
      </c>
      <c r="H213" s="13">
        <v>92084328</v>
      </c>
      <c r="I213" s="14" t="s">
        <v>537</v>
      </c>
      <c r="J213" s="15" t="s">
        <v>512</v>
      </c>
      <c r="K213" s="23">
        <v>2</v>
      </c>
      <c r="L213" s="16">
        <v>1000000</v>
      </c>
      <c r="M213" s="17">
        <v>2000000</v>
      </c>
      <c r="N213" s="26" t="s">
        <v>278</v>
      </c>
    </row>
    <row r="214" spans="2:14" s="2" customFormat="1" ht="12.75" x14ac:dyDescent="0.2">
      <c r="B214" s="6" t="s">
        <v>502</v>
      </c>
      <c r="C214" s="6" t="s">
        <v>17</v>
      </c>
      <c r="D214" s="6" t="s">
        <v>91</v>
      </c>
      <c r="E214" s="7" t="s">
        <v>102</v>
      </c>
      <c r="F214" s="7" t="s">
        <v>2100</v>
      </c>
      <c r="G214" s="7" t="s">
        <v>538</v>
      </c>
      <c r="H214" s="8" t="s">
        <v>539</v>
      </c>
      <c r="I214" s="9" t="s">
        <v>540</v>
      </c>
      <c r="J214" s="20" t="s">
        <v>24</v>
      </c>
      <c r="K214" s="22">
        <v>350</v>
      </c>
      <c r="L214" s="10">
        <v>11500</v>
      </c>
      <c r="M214" s="10">
        <v>4025000</v>
      </c>
      <c r="N214" s="25" t="s">
        <v>26</v>
      </c>
    </row>
    <row r="215" spans="2:14" s="2" customFormat="1" ht="12.75" x14ac:dyDescent="0.2">
      <c r="B215" s="11" t="s">
        <v>502</v>
      </c>
      <c r="C215" s="11" t="s">
        <v>17</v>
      </c>
      <c r="D215" s="12">
        <v>29904</v>
      </c>
      <c r="E215" s="12" t="s">
        <v>2095</v>
      </c>
      <c r="F215" s="12" t="s">
        <v>2101</v>
      </c>
      <c r="G215" s="13" t="s">
        <v>541</v>
      </c>
      <c r="H215" s="13" t="s">
        <v>542</v>
      </c>
      <c r="I215" s="14" t="s">
        <v>543</v>
      </c>
      <c r="J215" s="15" t="s">
        <v>24</v>
      </c>
      <c r="K215" s="23">
        <v>1</v>
      </c>
      <c r="L215" s="16">
        <v>2000000</v>
      </c>
      <c r="M215" s="17">
        <v>2000000</v>
      </c>
      <c r="N215" s="26" t="s">
        <v>26</v>
      </c>
    </row>
    <row r="216" spans="2:14" s="2" customFormat="1" ht="51" x14ac:dyDescent="0.2">
      <c r="B216" s="6" t="s">
        <v>502</v>
      </c>
      <c r="C216" s="6" t="s">
        <v>17</v>
      </c>
      <c r="D216" s="6">
        <v>29906</v>
      </c>
      <c r="E216" s="7" t="s">
        <v>1102</v>
      </c>
      <c r="F216" s="7" t="s">
        <v>2100</v>
      </c>
      <c r="G216" s="7">
        <v>46181507</v>
      </c>
      <c r="H216" s="8">
        <v>92048729</v>
      </c>
      <c r="I216" s="9" t="s">
        <v>544</v>
      </c>
      <c r="J216" s="20" t="s">
        <v>24</v>
      </c>
      <c r="K216" s="22">
        <v>550</v>
      </c>
      <c r="L216" s="10">
        <v>3000</v>
      </c>
      <c r="M216" s="10">
        <v>1650000</v>
      </c>
      <c r="N216" s="25" t="s">
        <v>26</v>
      </c>
    </row>
    <row r="217" spans="2:14" s="2" customFormat="1" ht="63.75" x14ac:dyDescent="0.2">
      <c r="B217" s="11" t="s">
        <v>502</v>
      </c>
      <c r="C217" s="11" t="s">
        <v>17</v>
      </c>
      <c r="D217" s="12">
        <v>50101</v>
      </c>
      <c r="E217" s="12" t="s">
        <v>273</v>
      </c>
      <c r="F217" s="12" t="s">
        <v>501</v>
      </c>
      <c r="G217" s="13">
        <v>27112901</v>
      </c>
      <c r="H217" s="13">
        <v>92076218</v>
      </c>
      <c r="I217" s="14" t="s">
        <v>536</v>
      </c>
      <c r="J217" s="15" t="s">
        <v>512</v>
      </c>
      <c r="K217" s="23">
        <v>3</v>
      </c>
      <c r="L217" s="16">
        <v>100000</v>
      </c>
      <c r="M217" s="17">
        <v>300000</v>
      </c>
      <c r="N217" s="26" t="s">
        <v>278</v>
      </c>
    </row>
    <row r="218" spans="2:14" s="2" customFormat="1" ht="76.5" x14ac:dyDescent="0.2">
      <c r="B218" s="6" t="s">
        <v>502</v>
      </c>
      <c r="C218" s="6" t="s">
        <v>17</v>
      </c>
      <c r="D218" s="6">
        <v>50101</v>
      </c>
      <c r="E218" s="7" t="s">
        <v>19</v>
      </c>
      <c r="F218" s="7" t="s">
        <v>1906</v>
      </c>
      <c r="G218" s="7">
        <v>25191703</v>
      </c>
      <c r="H218" s="8">
        <v>92084328</v>
      </c>
      <c r="I218" s="9" t="s">
        <v>537</v>
      </c>
      <c r="J218" s="20" t="s">
        <v>512</v>
      </c>
      <c r="K218" s="22">
        <v>2</v>
      </c>
      <c r="L218" s="10">
        <v>1000000</v>
      </c>
      <c r="M218" s="10">
        <v>2000000</v>
      </c>
      <c r="N218" s="25" t="s">
        <v>278</v>
      </c>
    </row>
    <row r="219" spans="2:14" s="2" customFormat="1" ht="38.25" x14ac:dyDescent="0.2">
      <c r="B219" s="11" t="s">
        <v>545</v>
      </c>
      <c r="C219" s="11" t="s">
        <v>17</v>
      </c>
      <c r="D219" s="12">
        <v>10101</v>
      </c>
      <c r="E219" s="12" t="s">
        <v>19</v>
      </c>
      <c r="F219" s="12" t="s">
        <v>62</v>
      </c>
      <c r="G219" s="13" t="s">
        <v>546</v>
      </c>
      <c r="H219" s="13" t="s">
        <v>547</v>
      </c>
      <c r="I219" s="14" t="s">
        <v>548</v>
      </c>
      <c r="J219" s="15" t="s">
        <v>549</v>
      </c>
      <c r="K219" s="23">
        <v>12</v>
      </c>
      <c r="L219" s="16">
        <v>38907.25</v>
      </c>
      <c r="M219" s="17">
        <f t="shared" ref="M219:M224" si="12">+L219*K219</f>
        <v>466887</v>
      </c>
      <c r="N219" s="26" t="s">
        <v>26</v>
      </c>
    </row>
    <row r="220" spans="2:14" s="2" customFormat="1" ht="38.25" x14ac:dyDescent="0.2">
      <c r="B220" s="6" t="s">
        <v>545</v>
      </c>
      <c r="C220" s="6" t="s">
        <v>17</v>
      </c>
      <c r="D220" s="6">
        <v>10101</v>
      </c>
      <c r="E220" s="7" t="s">
        <v>19</v>
      </c>
      <c r="F220" s="7" t="s">
        <v>62</v>
      </c>
      <c r="G220" s="7" t="s">
        <v>546</v>
      </c>
      <c r="H220" s="8" t="s">
        <v>547</v>
      </c>
      <c r="I220" s="9" t="s">
        <v>550</v>
      </c>
      <c r="J220" s="20" t="s">
        <v>549</v>
      </c>
      <c r="K220" s="22">
        <v>12</v>
      </c>
      <c r="L220" s="10">
        <v>38907.25</v>
      </c>
      <c r="M220" s="10">
        <f t="shared" si="12"/>
        <v>466887</v>
      </c>
      <c r="N220" s="25" t="s">
        <v>26</v>
      </c>
    </row>
    <row r="221" spans="2:14" s="2" customFormat="1" ht="38.25" x14ac:dyDescent="0.2">
      <c r="B221" s="11" t="s">
        <v>545</v>
      </c>
      <c r="C221" s="11" t="s">
        <v>17</v>
      </c>
      <c r="D221" s="12">
        <v>10101</v>
      </c>
      <c r="E221" s="12" t="s">
        <v>19</v>
      </c>
      <c r="F221" s="12" t="s">
        <v>62</v>
      </c>
      <c r="G221" s="13" t="s">
        <v>546</v>
      </c>
      <c r="H221" s="13" t="s">
        <v>547</v>
      </c>
      <c r="I221" s="14" t="s">
        <v>551</v>
      </c>
      <c r="J221" s="15" t="s">
        <v>549</v>
      </c>
      <c r="K221" s="23">
        <v>12</v>
      </c>
      <c r="L221" s="16">
        <v>53675</v>
      </c>
      <c r="M221" s="17">
        <f t="shared" si="12"/>
        <v>644100</v>
      </c>
      <c r="N221" s="26" t="s">
        <v>26</v>
      </c>
    </row>
    <row r="222" spans="2:14" s="2" customFormat="1" ht="38.25" x14ac:dyDescent="0.2">
      <c r="B222" s="6" t="s">
        <v>545</v>
      </c>
      <c r="C222" s="6" t="s">
        <v>17</v>
      </c>
      <c r="D222" s="6">
        <v>10101</v>
      </c>
      <c r="E222" s="7" t="s">
        <v>19</v>
      </c>
      <c r="F222" s="7" t="s">
        <v>62</v>
      </c>
      <c r="G222" s="7" t="s">
        <v>546</v>
      </c>
      <c r="H222" s="8" t="s">
        <v>547</v>
      </c>
      <c r="I222" s="9" t="s">
        <v>552</v>
      </c>
      <c r="J222" s="20" t="s">
        <v>549</v>
      </c>
      <c r="K222" s="22">
        <v>12</v>
      </c>
      <c r="L222" s="10">
        <v>42940</v>
      </c>
      <c r="M222" s="10">
        <f t="shared" si="12"/>
        <v>515280</v>
      </c>
      <c r="N222" s="25" t="s">
        <v>26</v>
      </c>
    </row>
    <row r="223" spans="2:14" s="2" customFormat="1" ht="49.5" x14ac:dyDescent="0.2">
      <c r="B223" s="11" t="s">
        <v>545</v>
      </c>
      <c r="C223" s="11" t="s">
        <v>17</v>
      </c>
      <c r="D223" s="12">
        <v>10101</v>
      </c>
      <c r="E223" s="12" t="s">
        <v>19</v>
      </c>
      <c r="F223" s="12" t="s">
        <v>62</v>
      </c>
      <c r="G223" s="13" t="s">
        <v>546</v>
      </c>
      <c r="H223" s="13" t="s">
        <v>547</v>
      </c>
      <c r="I223" s="14" t="s">
        <v>553</v>
      </c>
      <c r="J223" s="15" t="s">
        <v>549</v>
      </c>
      <c r="K223" s="23">
        <v>12</v>
      </c>
      <c r="L223" s="16">
        <v>93394.5</v>
      </c>
      <c r="M223" s="17">
        <f t="shared" si="12"/>
        <v>1120734</v>
      </c>
      <c r="N223" s="26" t="s">
        <v>26</v>
      </c>
    </row>
    <row r="224" spans="2:14" s="2" customFormat="1" ht="49.5" x14ac:dyDescent="0.2">
      <c r="B224" s="6" t="s">
        <v>545</v>
      </c>
      <c r="C224" s="6" t="s">
        <v>17</v>
      </c>
      <c r="D224" s="6">
        <v>10101</v>
      </c>
      <c r="E224" s="7" t="s">
        <v>19</v>
      </c>
      <c r="F224" s="7" t="s">
        <v>62</v>
      </c>
      <c r="G224" s="7" t="s">
        <v>546</v>
      </c>
      <c r="H224" s="8" t="s">
        <v>547</v>
      </c>
      <c r="I224" s="9" t="s">
        <v>554</v>
      </c>
      <c r="J224" s="20" t="s">
        <v>549</v>
      </c>
      <c r="K224" s="22">
        <v>12</v>
      </c>
      <c r="L224" s="10">
        <v>77970</v>
      </c>
      <c r="M224" s="10">
        <f t="shared" si="12"/>
        <v>935640</v>
      </c>
      <c r="N224" s="25" t="s">
        <v>26</v>
      </c>
    </row>
    <row r="225" spans="2:14" s="2" customFormat="1" ht="25.5" x14ac:dyDescent="0.2">
      <c r="B225" s="11" t="s">
        <v>545</v>
      </c>
      <c r="C225" s="11" t="s">
        <v>17</v>
      </c>
      <c r="D225" s="12">
        <v>10104</v>
      </c>
      <c r="E225" s="12" t="s">
        <v>555</v>
      </c>
      <c r="F225" s="12" t="s">
        <v>408</v>
      </c>
      <c r="G225" s="13" t="s">
        <v>556</v>
      </c>
      <c r="H225" s="13" t="s">
        <v>557</v>
      </c>
      <c r="I225" s="14" t="s">
        <v>558</v>
      </c>
      <c r="J225" s="15" t="s">
        <v>549</v>
      </c>
      <c r="K225" s="23">
        <v>521</v>
      </c>
      <c r="L225" s="18">
        <v>34.18</v>
      </c>
      <c r="M225" s="17">
        <f>K225*L225*561</f>
        <v>9990164.5800000001</v>
      </c>
      <c r="N225" s="26" t="s">
        <v>26</v>
      </c>
    </row>
    <row r="226" spans="2:14" s="2" customFormat="1" ht="38.25" x14ac:dyDescent="0.2">
      <c r="B226" s="6" t="s">
        <v>545</v>
      </c>
      <c r="C226" s="6" t="s">
        <v>17</v>
      </c>
      <c r="D226" s="6">
        <v>10199</v>
      </c>
      <c r="E226" s="7" t="s">
        <v>37</v>
      </c>
      <c r="F226" s="7" t="s">
        <v>559</v>
      </c>
      <c r="G226" s="7" t="s">
        <v>560</v>
      </c>
      <c r="H226" s="8" t="s">
        <v>561</v>
      </c>
      <c r="I226" s="9" t="s">
        <v>562</v>
      </c>
      <c r="J226" s="20" t="s">
        <v>549</v>
      </c>
      <c r="K226" s="22">
        <v>4</v>
      </c>
      <c r="L226" s="10">
        <v>19198986</v>
      </c>
      <c r="M226" s="10">
        <f>L226*K226</f>
        <v>76795944</v>
      </c>
      <c r="N226" s="25" t="s">
        <v>26</v>
      </c>
    </row>
    <row r="227" spans="2:14" s="2" customFormat="1" ht="25.5" x14ac:dyDescent="0.2">
      <c r="B227" s="11" t="s">
        <v>545</v>
      </c>
      <c r="C227" s="11" t="s">
        <v>17</v>
      </c>
      <c r="D227" s="12">
        <v>10204</v>
      </c>
      <c r="E227" s="12" t="s">
        <v>19</v>
      </c>
      <c r="F227" s="12" t="s">
        <v>76</v>
      </c>
      <c r="G227" s="13" t="s">
        <v>563</v>
      </c>
      <c r="H227" s="13" t="s">
        <v>564</v>
      </c>
      <c r="I227" s="14" t="s">
        <v>565</v>
      </c>
      <c r="J227" s="15" t="s">
        <v>549</v>
      </c>
      <c r="K227" s="23">
        <v>1</v>
      </c>
      <c r="L227" s="16">
        <v>153260.32999999999</v>
      </c>
      <c r="M227" s="17">
        <f>L227*K227</f>
        <v>153260.32999999999</v>
      </c>
      <c r="N227" s="26" t="s">
        <v>26</v>
      </c>
    </row>
    <row r="228" spans="2:14" s="2" customFormat="1" ht="38.25" x14ac:dyDescent="0.2">
      <c r="B228" s="6" t="s">
        <v>545</v>
      </c>
      <c r="C228" s="6" t="s">
        <v>17</v>
      </c>
      <c r="D228" s="6">
        <v>10401</v>
      </c>
      <c r="E228" s="7" t="s">
        <v>19</v>
      </c>
      <c r="F228" s="7" t="s">
        <v>458</v>
      </c>
      <c r="G228" s="7" t="s">
        <v>566</v>
      </c>
      <c r="H228" s="8" t="s">
        <v>567</v>
      </c>
      <c r="I228" s="9" t="s">
        <v>568</v>
      </c>
      <c r="J228" s="20" t="s">
        <v>549</v>
      </c>
      <c r="K228" s="22">
        <v>1</v>
      </c>
      <c r="L228" s="10">
        <v>9606032</v>
      </c>
      <c r="M228" s="10">
        <f>L228*K228</f>
        <v>9606032</v>
      </c>
      <c r="N228" s="25" t="s">
        <v>26</v>
      </c>
    </row>
    <row r="229" spans="2:14" s="2" customFormat="1" ht="12.75" x14ac:dyDescent="0.2">
      <c r="B229" s="11" t="s">
        <v>545</v>
      </c>
      <c r="C229" s="11" t="s">
        <v>17</v>
      </c>
      <c r="D229" s="12">
        <v>10499</v>
      </c>
      <c r="E229" s="12" t="s">
        <v>19</v>
      </c>
      <c r="F229" s="12" t="s">
        <v>569</v>
      </c>
      <c r="G229" s="13" t="s">
        <v>570</v>
      </c>
      <c r="H229" s="13" t="s">
        <v>571</v>
      </c>
      <c r="I229" s="14" t="s">
        <v>572</v>
      </c>
      <c r="J229" s="15" t="s">
        <v>549</v>
      </c>
      <c r="K229" s="23">
        <v>1</v>
      </c>
      <c r="L229" s="16">
        <v>1932300</v>
      </c>
      <c r="M229" s="17">
        <f>+L229*K229</f>
        <v>1932300</v>
      </c>
      <c r="N229" s="26" t="s">
        <v>26</v>
      </c>
    </row>
    <row r="230" spans="2:14" s="2" customFormat="1" ht="12.75" x14ac:dyDescent="0.2">
      <c r="B230" s="6" t="s">
        <v>545</v>
      </c>
      <c r="C230" s="6" t="s">
        <v>17</v>
      </c>
      <c r="D230" s="6">
        <v>10806</v>
      </c>
      <c r="E230" s="7" t="s">
        <v>129</v>
      </c>
      <c r="F230" s="7" t="s">
        <v>573</v>
      </c>
      <c r="G230" s="7" t="s">
        <v>574</v>
      </c>
      <c r="H230" s="8" t="s">
        <v>575</v>
      </c>
      <c r="I230" s="9" t="s">
        <v>576</v>
      </c>
      <c r="J230" s="20" t="s">
        <v>549</v>
      </c>
      <c r="K230" s="22">
        <v>26</v>
      </c>
      <c r="L230" s="10">
        <v>500000</v>
      </c>
      <c r="M230" s="10">
        <f>+L230*K230</f>
        <v>13000000</v>
      </c>
      <c r="N230" s="25" t="s">
        <v>26</v>
      </c>
    </row>
    <row r="231" spans="2:14" s="2" customFormat="1" ht="25.5" x14ac:dyDescent="0.2">
      <c r="B231" s="11" t="s">
        <v>545</v>
      </c>
      <c r="C231" s="11" t="s">
        <v>17</v>
      </c>
      <c r="D231" s="12">
        <v>10899</v>
      </c>
      <c r="E231" s="12" t="s">
        <v>19</v>
      </c>
      <c r="F231" s="12" t="s">
        <v>20</v>
      </c>
      <c r="G231" s="13" t="s">
        <v>577</v>
      </c>
      <c r="H231" s="13" t="s">
        <v>578</v>
      </c>
      <c r="I231" s="14" t="s">
        <v>579</v>
      </c>
      <c r="J231" s="15" t="s">
        <v>549</v>
      </c>
      <c r="K231" s="23">
        <v>1</v>
      </c>
      <c r="L231" s="16">
        <v>60960769</v>
      </c>
      <c r="M231" s="17">
        <f>K231*L231</f>
        <v>60960769</v>
      </c>
      <c r="N231" s="26" t="s">
        <v>26</v>
      </c>
    </row>
    <row r="232" spans="2:14" s="2" customFormat="1" ht="25.5" x14ac:dyDescent="0.2">
      <c r="B232" s="6" t="s">
        <v>545</v>
      </c>
      <c r="C232" s="6" t="s">
        <v>17</v>
      </c>
      <c r="D232" s="6">
        <v>10899</v>
      </c>
      <c r="E232" s="7" t="s">
        <v>19</v>
      </c>
      <c r="F232" s="7" t="s">
        <v>20</v>
      </c>
      <c r="G232" s="7" t="s">
        <v>577</v>
      </c>
      <c r="H232" s="8" t="s">
        <v>578</v>
      </c>
      <c r="I232" s="9" t="s">
        <v>580</v>
      </c>
      <c r="J232" s="20" t="s">
        <v>549</v>
      </c>
      <c r="K232" s="22">
        <v>1</v>
      </c>
      <c r="L232" s="10">
        <v>47300283</v>
      </c>
      <c r="M232" s="17">
        <f>K232*L232</f>
        <v>47300283</v>
      </c>
      <c r="N232" s="25" t="s">
        <v>26</v>
      </c>
    </row>
    <row r="233" spans="2:14" s="2" customFormat="1" ht="63.75" x14ac:dyDescent="0.2">
      <c r="B233" s="11" t="s">
        <v>545</v>
      </c>
      <c r="C233" s="11" t="s">
        <v>17</v>
      </c>
      <c r="D233" s="12">
        <v>20103</v>
      </c>
      <c r="E233" s="12" t="s">
        <v>555</v>
      </c>
      <c r="F233" s="12" t="s">
        <v>95</v>
      </c>
      <c r="G233" s="13" t="s">
        <v>581</v>
      </c>
      <c r="H233" s="13" t="s">
        <v>582</v>
      </c>
      <c r="I233" s="14" t="s">
        <v>583</v>
      </c>
      <c r="J233" s="15" t="s">
        <v>549</v>
      </c>
      <c r="K233" s="23">
        <v>20</v>
      </c>
      <c r="L233" s="16">
        <v>4000</v>
      </c>
      <c r="M233" s="17">
        <f t="shared" ref="M233:M273" si="13">L233*K233</f>
        <v>80000</v>
      </c>
      <c r="N233" s="26" t="s">
        <v>26</v>
      </c>
    </row>
    <row r="234" spans="2:14" s="2" customFormat="1" ht="89.25" x14ac:dyDescent="0.2">
      <c r="B234" s="6" t="s">
        <v>545</v>
      </c>
      <c r="C234" s="6" t="s">
        <v>17</v>
      </c>
      <c r="D234" s="6">
        <v>20103</v>
      </c>
      <c r="E234" s="7" t="s">
        <v>555</v>
      </c>
      <c r="F234" s="7" t="s">
        <v>584</v>
      </c>
      <c r="G234" s="7" t="s">
        <v>585</v>
      </c>
      <c r="H234" s="8" t="s">
        <v>586</v>
      </c>
      <c r="I234" s="9" t="s">
        <v>587</v>
      </c>
      <c r="J234" s="20" t="s">
        <v>549</v>
      </c>
      <c r="K234" s="22">
        <v>490</v>
      </c>
      <c r="L234" s="10">
        <v>2964.6</v>
      </c>
      <c r="M234" s="10">
        <f t="shared" si="13"/>
        <v>1452654</v>
      </c>
      <c r="N234" s="25" t="s">
        <v>26</v>
      </c>
    </row>
    <row r="235" spans="2:14" s="2" customFormat="1" ht="51" x14ac:dyDescent="0.2">
      <c r="B235" s="11" t="s">
        <v>545</v>
      </c>
      <c r="C235" s="11" t="s">
        <v>17</v>
      </c>
      <c r="D235" s="12">
        <v>20103</v>
      </c>
      <c r="E235" s="12" t="s">
        <v>555</v>
      </c>
      <c r="F235" s="12" t="s">
        <v>588</v>
      </c>
      <c r="G235" s="13" t="s">
        <v>366</v>
      </c>
      <c r="H235" s="13" t="s">
        <v>373</v>
      </c>
      <c r="I235" s="14" t="s">
        <v>589</v>
      </c>
      <c r="J235" s="15" t="s">
        <v>549</v>
      </c>
      <c r="K235" s="23">
        <v>15</v>
      </c>
      <c r="L235" s="16">
        <v>1533.97</v>
      </c>
      <c r="M235" s="17">
        <f t="shared" si="13"/>
        <v>23009.55</v>
      </c>
      <c r="N235" s="26" t="s">
        <v>26</v>
      </c>
    </row>
    <row r="236" spans="2:14" s="2" customFormat="1" ht="89.25" x14ac:dyDescent="0.2">
      <c r="B236" s="6" t="s">
        <v>545</v>
      </c>
      <c r="C236" s="6" t="s">
        <v>17</v>
      </c>
      <c r="D236" s="6">
        <v>20103</v>
      </c>
      <c r="E236" s="7" t="s">
        <v>19</v>
      </c>
      <c r="F236" s="7" t="s">
        <v>590</v>
      </c>
      <c r="G236" s="7" t="s">
        <v>591</v>
      </c>
      <c r="H236" s="8" t="s">
        <v>592</v>
      </c>
      <c r="I236" s="9" t="s">
        <v>593</v>
      </c>
      <c r="J236" s="20" t="s">
        <v>549</v>
      </c>
      <c r="K236" s="22">
        <v>25</v>
      </c>
      <c r="L236" s="10">
        <v>4500</v>
      </c>
      <c r="M236" s="10">
        <f t="shared" si="13"/>
        <v>112500</v>
      </c>
      <c r="N236" s="25" t="s">
        <v>26</v>
      </c>
    </row>
    <row r="237" spans="2:14" s="2" customFormat="1" ht="51" x14ac:dyDescent="0.2">
      <c r="B237" s="11" t="s">
        <v>545</v>
      </c>
      <c r="C237" s="11" t="s">
        <v>17</v>
      </c>
      <c r="D237" s="12">
        <v>20103</v>
      </c>
      <c r="E237" s="12" t="s">
        <v>555</v>
      </c>
      <c r="F237" s="12" t="s">
        <v>594</v>
      </c>
      <c r="G237" s="13" t="s">
        <v>595</v>
      </c>
      <c r="H237" s="13" t="s">
        <v>596</v>
      </c>
      <c r="I237" s="14" t="s">
        <v>597</v>
      </c>
      <c r="J237" s="15" t="s">
        <v>549</v>
      </c>
      <c r="K237" s="23">
        <v>5</v>
      </c>
      <c r="L237" s="16">
        <v>32500</v>
      </c>
      <c r="M237" s="17">
        <f t="shared" si="13"/>
        <v>162500</v>
      </c>
      <c r="N237" s="26" t="s">
        <v>26</v>
      </c>
    </row>
    <row r="238" spans="2:14" s="2" customFormat="1" ht="63.75" x14ac:dyDescent="0.2">
      <c r="B238" s="6" t="s">
        <v>545</v>
      </c>
      <c r="C238" s="6" t="s">
        <v>17</v>
      </c>
      <c r="D238" s="6">
        <v>20103</v>
      </c>
      <c r="E238" s="7" t="s">
        <v>555</v>
      </c>
      <c r="F238" s="7" t="s">
        <v>584</v>
      </c>
      <c r="G238" s="7" t="s">
        <v>598</v>
      </c>
      <c r="H238" s="8" t="s">
        <v>599</v>
      </c>
      <c r="I238" s="9" t="s">
        <v>600</v>
      </c>
      <c r="J238" s="20" t="s">
        <v>549</v>
      </c>
      <c r="K238" s="22">
        <v>15</v>
      </c>
      <c r="L238" s="10">
        <v>5989</v>
      </c>
      <c r="M238" s="10">
        <f t="shared" si="13"/>
        <v>89835</v>
      </c>
      <c r="N238" s="25" t="s">
        <v>26</v>
      </c>
    </row>
    <row r="239" spans="2:14" s="2" customFormat="1" ht="100.5" x14ac:dyDescent="0.2">
      <c r="B239" s="11" t="s">
        <v>545</v>
      </c>
      <c r="C239" s="11" t="s">
        <v>17</v>
      </c>
      <c r="D239" s="12">
        <v>20103</v>
      </c>
      <c r="E239" s="12" t="s">
        <v>601</v>
      </c>
      <c r="F239" s="12" t="s">
        <v>76</v>
      </c>
      <c r="G239" s="13" t="s">
        <v>602</v>
      </c>
      <c r="H239" s="13" t="s">
        <v>603</v>
      </c>
      <c r="I239" s="14" t="s">
        <v>604</v>
      </c>
      <c r="J239" s="15" t="s">
        <v>549</v>
      </c>
      <c r="K239" s="23">
        <v>50</v>
      </c>
      <c r="L239" s="16">
        <v>3511.45</v>
      </c>
      <c r="M239" s="17">
        <f t="shared" si="13"/>
        <v>175572.5</v>
      </c>
      <c r="N239" s="26" t="s">
        <v>26</v>
      </c>
    </row>
    <row r="240" spans="2:14" s="2" customFormat="1" ht="127.5" x14ac:dyDescent="0.2">
      <c r="B240" s="6" t="s">
        <v>545</v>
      </c>
      <c r="C240" s="6" t="s">
        <v>17</v>
      </c>
      <c r="D240" s="6">
        <v>20103</v>
      </c>
      <c r="E240" s="7" t="s">
        <v>601</v>
      </c>
      <c r="F240" s="7" t="s">
        <v>76</v>
      </c>
      <c r="G240" s="7" t="s">
        <v>605</v>
      </c>
      <c r="H240" s="8" t="s">
        <v>606</v>
      </c>
      <c r="I240" s="9" t="s">
        <v>607</v>
      </c>
      <c r="J240" s="20" t="s">
        <v>549</v>
      </c>
      <c r="K240" s="22">
        <v>40</v>
      </c>
      <c r="L240" s="10">
        <v>1818</v>
      </c>
      <c r="M240" s="10">
        <f t="shared" si="13"/>
        <v>72720</v>
      </c>
      <c r="N240" s="25" t="s">
        <v>26</v>
      </c>
    </row>
    <row r="241" spans="2:14" s="2" customFormat="1" ht="63.75" x14ac:dyDescent="0.2">
      <c r="B241" s="11" t="s">
        <v>545</v>
      </c>
      <c r="C241" s="11" t="s">
        <v>17</v>
      </c>
      <c r="D241" s="12">
        <v>20103</v>
      </c>
      <c r="E241" s="12" t="s">
        <v>555</v>
      </c>
      <c r="F241" s="12" t="s">
        <v>608</v>
      </c>
      <c r="G241" s="13" t="s">
        <v>609</v>
      </c>
      <c r="H241" s="13" t="s">
        <v>610</v>
      </c>
      <c r="I241" s="14" t="s">
        <v>611</v>
      </c>
      <c r="J241" s="15" t="s">
        <v>549</v>
      </c>
      <c r="K241" s="23">
        <v>10</v>
      </c>
      <c r="L241" s="16">
        <v>34300.32</v>
      </c>
      <c r="M241" s="17">
        <f t="shared" si="13"/>
        <v>343003.2</v>
      </c>
      <c r="N241" s="26" t="s">
        <v>26</v>
      </c>
    </row>
    <row r="242" spans="2:14" s="2" customFormat="1" ht="76.5" x14ac:dyDescent="0.2">
      <c r="B242" s="6" t="s">
        <v>545</v>
      </c>
      <c r="C242" s="6" t="s">
        <v>17</v>
      </c>
      <c r="D242" s="6">
        <v>20103</v>
      </c>
      <c r="E242" s="7" t="s">
        <v>555</v>
      </c>
      <c r="F242" s="7" t="s">
        <v>608</v>
      </c>
      <c r="G242" s="7" t="s">
        <v>612</v>
      </c>
      <c r="H242" s="8" t="s">
        <v>613</v>
      </c>
      <c r="I242" s="9" t="s">
        <v>614</v>
      </c>
      <c r="J242" s="20" t="s">
        <v>549</v>
      </c>
      <c r="K242" s="22">
        <v>25</v>
      </c>
      <c r="L242" s="10">
        <v>15935</v>
      </c>
      <c r="M242" s="10">
        <f t="shared" si="13"/>
        <v>398375</v>
      </c>
      <c r="N242" s="25" t="s">
        <v>26</v>
      </c>
    </row>
    <row r="243" spans="2:14" s="2" customFormat="1" ht="127.5" x14ac:dyDescent="0.2">
      <c r="B243" s="11" t="s">
        <v>545</v>
      </c>
      <c r="C243" s="11" t="s">
        <v>17</v>
      </c>
      <c r="D243" s="12">
        <v>20103</v>
      </c>
      <c r="E243" s="12" t="s">
        <v>615</v>
      </c>
      <c r="F243" s="12" t="s">
        <v>616</v>
      </c>
      <c r="G243" s="13" t="s">
        <v>617</v>
      </c>
      <c r="H243" s="13" t="s">
        <v>618</v>
      </c>
      <c r="I243" s="14" t="s">
        <v>619</v>
      </c>
      <c r="J243" s="15" t="s">
        <v>549</v>
      </c>
      <c r="K243" s="23">
        <v>10</v>
      </c>
      <c r="L243" s="16">
        <v>19571.599999999999</v>
      </c>
      <c r="M243" s="17">
        <f t="shared" si="13"/>
        <v>195716</v>
      </c>
      <c r="N243" s="26" t="s">
        <v>26</v>
      </c>
    </row>
    <row r="244" spans="2:14" s="2" customFormat="1" ht="63.75" x14ac:dyDescent="0.2">
      <c r="B244" s="6" t="s">
        <v>545</v>
      </c>
      <c r="C244" s="6" t="s">
        <v>17</v>
      </c>
      <c r="D244" s="6">
        <v>20103</v>
      </c>
      <c r="E244" s="7" t="s">
        <v>615</v>
      </c>
      <c r="F244" s="7" t="s">
        <v>616</v>
      </c>
      <c r="G244" s="7" t="s">
        <v>620</v>
      </c>
      <c r="H244" s="8" t="s">
        <v>621</v>
      </c>
      <c r="I244" s="9" t="s">
        <v>622</v>
      </c>
      <c r="J244" s="20" t="s">
        <v>549</v>
      </c>
      <c r="K244" s="22">
        <v>20</v>
      </c>
      <c r="L244" s="10">
        <v>4175</v>
      </c>
      <c r="M244" s="10">
        <f t="shared" si="13"/>
        <v>83500</v>
      </c>
      <c r="N244" s="25" t="s">
        <v>26</v>
      </c>
    </row>
    <row r="245" spans="2:14" s="2" customFormat="1" ht="51" x14ac:dyDescent="0.2">
      <c r="B245" s="11" t="s">
        <v>545</v>
      </c>
      <c r="C245" s="11" t="s">
        <v>17</v>
      </c>
      <c r="D245" s="12">
        <v>20103</v>
      </c>
      <c r="E245" s="12" t="s">
        <v>555</v>
      </c>
      <c r="F245" s="12" t="s">
        <v>623</v>
      </c>
      <c r="G245" s="13" t="s">
        <v>624</v>
      </c>
      <c r="H245" s="13" t="s">
        <v>625</v>
      </c>
      <c r="I245" s="14" t="s">
        <v>626</v>
      </c>
      <c r="J245" s="15" t="s">
        <v>549</v>
      </c>
      <c r="K245" s="23">
        <v>20</v>
      </c>
      <c r="L245" s="16">
        <v>9650</v>
      </c>
      <c r="M245" s="17">
        <f t="shared" si="13"/>
        <v>193000</v>
      </c>
      <c r="N245" s="26" t="s">
        <v>26</v>
      </c>
    </row>
    <row r="246" spans="2:14" s="2" customFormat="1" ht="76.5" x14ac:dyDescent="0.2">
      <c r="B246" s="6" t="s">
        <v>545</v>
      </c>
      <c r="C246" s="6" t="s">
        <v>17</v>
      </c>
      <c r="D246" s="6">
        <v>20103</v>
      </c>
      <c r="E246" s="7" t="s">
        <v>555</v>
      </c>
      <c r="F246" s="7" t="s">
        <v>623</v>
      </c>
      <c r="G246" s="7" t="s">
        <v>627</v>
      </c>
      <c r="H246" s="8" t="s">
        <v>628</v>
      </c>
      <c r="I246" s="9" t="s">
        <v>629</v>
      </c>
      <c r="J246" s="20" t="s">
        <v>549</v>
      </c>
      <c r="K246" s="22">
        <v>150</v>
      </c>
      <c r="L246" s="10">
        <v>7090.75</v>
      </c>
      <c r="M246" s="10">
        <f t="shared" si="13"/>
        <v>1063612.5</v>
      </c>
      <c r="N246" s="25" t="s">
        <v>26</v>
      </c>
    </row>
    <row r="247" spans="2:14" s="2" customFormat="1" ht="102" x14ac:dyDescent="0.2">
      <c r="B247" s="11" t="s">
        <v>545</v>
      </c>
      <c r="C247" s="11" t="s">
        <v>17</v>
      </c>
      <c r="D247" s="12">
        <v>20103</v>
      </c>
      <c r="E247" s="12" t="s">
        <v>555</v>
      </c>
      <c r="F247" s="12" t="s">
        <v>630</v>
      </c>
      <c r="G247" s="13" t="s">
        <v>631</v>
      </c>
      <c r="H247" s="13" t="s">
        <v>632</v>
      </c>
      <c r="I247" s="14" t="s">
        <v>633</v>
      </c>
      <c r="J247" s="15" t="s">
        <v>549</v>
      </c>
      <c r="K247" s="23">
        <v>15</v>
      </c>
      <c r="L247" s="16">
        <v>6265.49</v>
      </c>
      <c r="M247" s="17">
        <f t="shared" si="13"/>
        <v>93982.349999999991</v>
      </c>
      <c r="N247" s="26" t="s">
        <v>26</v>
      </c>
    </row>
    <row r="248" spans="2:14" s="2" customFormat="1" ht="102" x14ac:dyDescent="0.2">
      <c r="B248" s="6" t="s">
        <v>545</v>
      </c>
      <c r="C248" s="6" t="s">
        <v>17</v>
      </c>
      <c r="D248" s="6">
        <v>20103</v>
      </c>
      <c r="E248" s="7" t="s">
        <v>555</v>
      </c>
      <c r="F248" s="7" t="s">
        <v>634</v>
      </c>
      <c r="G248" s="7" t="s">
        <v>635</v>
      </c>
      <c r="H248" s="8" t="s">
        <v>636</v>
      </c>
      <c r="I248" s="9" t="s">
        <v>637</v>
      </c>
      <c r="J248" s="20" t="s">
        <v>549</v>
      </c>
      <c r="K248" s="22">
        <v>15</v>
      </c>
      <c r="L248" s="10">
        <v>4200</v>
      </c>
      <c r="M248" s="10">
        <f t="shared" si="13"/>
        <v>63000</v>
      </c>
      <c r="N248" s="25" t="s">
        <v>26</v>
      </c>
    </row>
    <row r="249" spans="2:14" s="2" customFormat="1" ht="76.5" x14ac:dyDescent="0.2">
      <c r="B249" s="11" t="s">
        <v>545</v>
      </c>
      <c r="C249" s="11" t="s">
        <v>17</v>
      </c>
      <c r="D249" s="12">
        <v>20103</v>
      </c>
      <c r="E249" s="12" t="s">
        <v>555</v>
      </c>
      <c r="F249" s="12" t="s">
        <v>623</v>
      </c>
      <c r="G249" s="13" t="s">
        <v>624</v>
      </c>
      <c r="H249" s="13" t="s">
        <v>638</v>
      </c>
      <c r="I249" s="14" t="s">
        <v>639</v>
      </c>
      <c r="J249" s="15" t="s">
        <v>549</v>
      </c>
      <c r="K249" s="23">
        <v>15</v>
      </c>
      <c r="L249" s="16">
        <v>11310</v>
      </c>
      <c r="M249" s="17">
        <f t="shared" si="13"/>
        <v>169650</v>
      </c>
      <c r="N249" s="26" t="s">
        <v>26</v>
      </c>
    </row>
    <row r="250" spans="2:14" s="2" customFormat="1" ht="63.75" x14ac:dyDescent="0.2">
      <c r="B250" s="6" t="s">
        <v>545</v>
      </c>
      <c r="C250" s="6" t="s">
        <v>17</v>
      </c>
      <c r="D250" s="6">
        <v>20103</v>
      </c>
      <c r="E250" s="7" t="s">
        <v>640</v>
      </c>
      <c r="F250" s="7" t="s">
        <v>641</v>
      </c>
      <c r="G250" s="7" t="s">
        <v>642</v>
      </c>
      <c r="H250" s="8" t="s">
        <v>643</v>
      </c>
      <c r="I250" s="9" t="s">
        <v>644</v>
      </c>
      <c r="J250" s="20" t="s">
        <v>549</v>
      </c>
      <c r="K250" s="22">
        <v>15</v>
      </c>
      <c r="L250" s="10">
        <v>6224.23</v>
      </c>
      <c r="M250" s="10">
        <f t="shared" si="13"/>
        <v>93363.45</v>
      </c>
      <c r="N250" s="25" t="s">
        <v>26</v>
      </c>
    </row>
    <row r="251" spans="2:14" s="2" customFormat="1" ht="63.75" x14ac:dyDescent="0.2">
      <c r="B251" s="11" t="s">
        <v>545</v>
      </c>
      <c r="C251" s="11" t="s">
        <v>17</v>
      </c>
      <c r="D251" s="12">
        <v>20103</v>
      </c>
      <c r="E251" s="12" t="s">
        <v>640</v>
      </c>
      <c r="F251" s="12" t="s">
        <v>641</v>
      </c>
      <c r="G251" s="13" t="s">
        <v>645</v>
      </c>
      <c r="H251" s="13" t="s">
        <v>646</v>
      </c>
      <c r="I251" s="14" t="s">
        <v>647</v>
      </c>
      <c r="J251" s="15" t="s">
        <v>549</v>
      </c>
      <c r="K251" s="23">
        <v>15</v>
      </c>
      <c r="L251" s="16">
        <v>9533.84</v>
      </c>
      <c r="M251" s="17">
        <f t="shared" si="13"/>
        <v>143007.6</v>
      </c>
      <c r="N251" s="26" t="s">
        <v>26</v>
      </c>
    </row>
    <row r="252" spans="2:14" s="2" customFormat="1" ht="140.25" x14ac:dyDescent="0.2">
      <c r="B252" s="6" t="s">
        <v>545</v>
      </c>
      <c r="C252" s="6" t="s">
        <v>17</v>
      </c>
      <c r="D252" s="6">
        <v>20103</v>
      </c>
      <c r="E252" s="7" t="s">
        <v>615</v>
      </c>
      <c r="F252" s="7" t="s">
        <v>616</v>
      </c>
      <c r="G252" s="7" t="s">
        <v>591</v>
      </c>
      <c r="H252" s="8" t="s">
        <v>648</v>
      </c>
      <c r="I252" s="9" t="s">
        <v>649</v>
      </c>
      <c r="J252" s="20" t="s">
        <v>549</v>
      </c>
      <c r="K252" s="22">
        <v>10</v>
      </c>
      <c r="L252" s="10">
        <v>2820.43</v>
      </c>
      <c r="M252" s="10">
        <f t="shared" si="13"/>
        <v>28204.3</v>
      </c>
      <c r="N252" s="25" t="s">
        <v>26</v>
      </c>
    </row>
    <row r="253" spans="2:14" s="2" customFormat="1" ht="38.25" x14ac:dyDescent="0.2">
      <c r="B253" s="11" t="s">
        <v>545</v>
      </c>
      <c r="C253" s="11" t="s">
        <v>17</v>
      </c>
      <c r="D253" s="12">
        <v>20103</v>
      </c>
      <c r="E253" s="12" t="s">
        <v>555</v>
      </c>
      <c r="F253" s="12" t="s">
        <v>95</v>
      </c>
      <c r="G253" s="13" t="s">
        <v>650</v>
      </c>
      <c r="H253" s="13" t="s">
        <v>651</v>
      </c>
      <c r="I253" s="14" t="s">
        <v>652</v>
      </c>
      <c r="J253" s="15" t="s">
        <v>549</v>
      </c>
      <c r="K253" s="23">
        <v>10</v>
      </c>
      <c r="L253" s="16">
        <v>11525</v>
      </c>
      <c r="M253" s="17">
        <f t="shared" si="13"/>
        <v>115250</v>
      </c>
      <c r="N253" s="26" t="s">
        <v>26</v>
      </c>
    </row>
    <row r="254" spans="2:14" s="2" customFormat="1" ht="63.75" x14ac:dyDescent="0.2">
      <c r="B254" s="6" t="s">
        <v>545</v>
      </c>
      <c r="C254" s="6" t="s">
        <v>17</v>
      </c>
      <c r="D254" s="6">
        <v>20103</v>
      </c>
      <c r="E254" s="7" t="s">
        <v>555</v>
      </c>
      <c r="F254" s="7" t="s">
        <v>584</v>
      </c>
      <c r="G254" s="7" t="s">
        <v>354</v>
      </c>
      <c r="H254" s="8" t="s">
        <v>653</v>
      </c>
      <c r="I254" s="9" t="s">
        <v>654</v>
      </c>
      <c r="J254" s="20" t="s">
        <v>549</v>
      </c>
      <c r="K254" s="22">
        <v>15</v>
      </c>
      <c r="L254" s="10">
        <v>2522.4699999999998</v>
      </c>
      <c r="M254" s="10">
        <f t="shared" si="13"/>
        <v>37837.049999999996</v>
      </c>
      <c r="N254" s="25" t="s">
        <v>26</v>
      </c>
    </row>
    <row r="255" spans="2:14" s="2" customFormat="1" ht="76.5" x14ac:dyDescent="0.2">
      <c r="B255" s="11" t="s">
        <v>545</v>
      </c>
      <c r="C255" s="11" t="s">
        <v>17</v>
      </c>
      <c r="D255" s="12">
        <v>20103</v>
      </c>
      <c r="E255" s="12" t="s">
        <v>555</v>
      </c>
      <c r="F255" s="12" t="s">
        <v>594</v>
      </c>
      <c r="G255" s="13" t="s">
        <v>655</v>
      </c>
      <c r="H255" s="13" t="s">
        <v>656</v>
      </c>
      <c r="I255" s="14" t="s">
        <v>657</v>
      </c>
      <c r="J255" s="15" t="s">
        <v>549</v>
      </c>
      <c r="K255" s="23">
        <v>20</v>
      </c>
      <c r="L255" s="16">
        <v>11690.27</v>
      </c>
      <c r="M255" s="17">
        <f t="shared" si="13"/>
        <v>233805.40000000002</v>
      </c>
      <c r="N255" s="26" t="s">
        <v>26</v>
      </c>
    </row>
    <row r="256" spans="2:14" s="2" customFormat="1" ht="89.25" x14ac:dyDescent="0.2">
      <c r="B256" s="6" t="s">
        <v>545</v>
      </c>
      <c r="C256" s="6" t="s">
        <v>17</v>
      </c>
      <c r="D256" s="6">
        <v>20103</v>
      </c>
      <c r="E256" s="7" t="s">
        <v>640</v>
      </c>
      <c r="F256" s="7" t="s">
        <v>641</v>
      </c>
      <c r="G256" s="7" t="s">
        <v>645</v>
      </c>
      <c r="H256" s="8" t="s">
        <v>658</v>
      </c>
      <c r="I256" s="9" t="s">
        <v>659</v>
      </c>
      <c r="J256" s="20" t="s">
        <v>549</v>
      </c>
      <c r="K256" s="22">
        <v>20</v>
      </c>
      <c r="L256" s="10">
        <v>7125</v>
      </c>
      <c r="M256" s="10">
        <f t="shared" si="13"/>
        <v>142500</v>
      </c>
      <c r="N256" s="25" t="s">
        <v>26</v>
      </c>
    </row>
    <row r="257" spans="2:14" s="2" customFormat="1" ht="76.5" x14ac:dyDescent="0.2">
      <c r="B257" s="11" t="s">
        <v>545</v>
      </c>
      <c r="C257" s="11" t="s">
        <v>17</v>
      </c>
      <c r="D257" s="12">
        <v>20103</v>
      </c>
      <c r="E257" s="12" t="s">
        <v>555</v>
      </c>
      <c r="F257" s="12" t="s">
        <v>623</v>
      </c>
      <c r="G257" s="13" t="s">
        <v>660</v>
      </c>
      <c r="H257" s="13" t="s">
        <v>661</v>
      </c>
      <c r="I257" s="14" t="s">
        <v>662</v>
      </c>
      <c r="J257" s="15" t="s">
        <v>549</v>
      </c>
      <c r="K257" s="23">
        <v>20</v>
      </c>
      <c r="L257" s="16">
        <v>19531.53</v>
      </c>
      <c r="M257" s="17">
        <f t="shared" si="13"/>
        <v>390630.6</v>
      </c>
      <c r="N257" s="26" t="s">
        <v>26</v>
      </c>
    </row>
    <row r="258" spans="2:14" s="2" customFormat="1" ht="76.5" x14ac:dyDescent="0.2">
      <c r="B258" s="6" t="s">
        <v>545</v>
      </c>
      <c r="C258" s="6" t="s">
        <v>17</v>
      </c>
      <c r="D258" s="6">
        <v>20103</v>
      </c>
      <c r="E258" s="7" t="s">
        <v>555</v>
      </c>
      <c r="F258" s="7" t="s">
        <v>623</v>
      </c>
      <c r="G258" s="7" t="s">
        <v>660</v>
      </c>
      <c r="H258" s="8" t="s">
        <v>663</v>
      </c>
      <c r="I258" s="9" t="s">
        <v>664</v>
      </c>
      <c r="J258" s="20" t="s">
        <v>549</v>
      </c>
      <c r="K258" s="22">
        <v>50</v>
      </c>
      <c r="L258" s="10">
        <v>14873.18</v>
      </c>
      <c r="M258" s="10">
        <f t="shared" si="13"/>
        <v>743659</v>
      </c>
      <c r="N258" s="25" t="s">
        <v>26</v>
      </c>
    </row>
    <row r="259" spans="2:14" s="2" customFormat="1" ht="165.75" x14ac:dyDescent="0.2">
      <c r="B259" s="11" t="s">
        <v>545</v>
      </c>
      <c r="C259" s="11" t="s">
        <v>17</v>
      </c>
      <c r="D259" s="12">
        <v>20103</v>
      </c>
      <c r="E259" s="12" t="s">
        <v>555</v>
      </c>
      <c r="F259" s="12" t="s">
        <v>623</v>
      </c>
      <c r="G259" s="13" t="s">
        <v>660</v>
      </c>
      <c r="H259" s="13" t="s">
        <v>665</v>
      </c>
      <c r="I259" s="14" t="s">
        <v>666</v>
      </c>
      <c r="J259" s="15" t="s">
        <v>549</v>
      </c>
      <c r="K259" s="23">
        <v>50</v>
      </c>
      <c r="L259" s="16">
        <v>25605.8</v>
      </c>
      <c r="M259" s="17">
        <f t="shared" si="13"/>
        <v>1280290</v>
      </c>
      <c r="N259" s="26" t="s">
        <v>26</v>
      </c>
    </row>
    <row r="260" spans="2:14" s="2" customFormat="1" ht="165.75" x14ac:dyDescent="0.2">
      <c r="B260" s="6" t="s">
        <v>545</v>
      </c>
      <c r="C260" s="6" t="s">
        <v>17</v>
      </c>
      <c r="D260" s="6">
        <v>23103</v>
      </c>
      <c r="E260" s="7" t="s">
        <v>555</v>
      </c>
      <c r="F260" s="7" t="s">
        <v>667</v>
      </c>
      <c r="G260" s="7" t="s">
        <v>386</v>
      </c>
      <c r="H260" s="8" t="s">
        <v>668</v>
      </c>
      <c r="I260" s="9" t="s">
        <v>669</v>
      </c>
      <c r="J260" s="20" t="s">
        <v>549</v>
      </c>
      <c r="K260" s="22">
        <v>15</v>
      </c>
      <c r="L260" s="10">
        <v>31890</v>
      </c>
      <c r="M260" s="10">
        <f t="shared" si="13"/>
        <v>478350</v>
      </c>
      <c r="N260" s="25" t="s">
        <v>26</v>
      </c>
    </row>
    <row r="261" spans="2:14" s="2" customFormat="1" ht="76.5" x14ac:dyDescent="0.2">
      <c r="B261" s="11" t="s">
        <v>545</v>
      </c>
      <c r="C261" s="11" t="s">
        <v>17</v>
      </c>
      <c r="D261" s="12">
        <v>20103</v>
      </c>
      <c r="E261" s="12" t="s">
        <v>555</v>
      </c>
      <c r="F261" s="12" t="s">
        <v>670</v>
      </c>
      <c r="G261" s="13" t="s">
        <v>660</v>
      </c>
      <c r="H261" s="13" t="s">
        <v>671</v>
      </c>
      <c r="I261" s="14" t="s">
        <v>672</v>
      </c>
      <c r="J261" s="15" t="s">
        <v>549</v>
      </c>
      <c r="K261" s="23">
        <v>15</v>
      </c>
      <c r="L261" s="16">
        <v>10524.2</v>
      </c>
      <c r="M261" s="17">
        <f t="shared" si="13"/>
        <v>157863</v>
      </c>
      <c r="N261" s="26" t="s">
        <v>26</v>
      </c>
    </row>
    <row r="262" spans="2:14" s="2" customFormat="1" ht="89.25" x14ac:dyDescent="0.2">
      <c r="B262" s="6" t="s">
        <v>545</v>
      </c>
      <c r="C262" s="6" t="s">
        <v>17</v>
      </c>
      <c r="D262" s="6">
        <v>20103</v>
      </c>
      <c r="E262" s="7" t="s">
        <v>555</v>
      </c>
      <c r="F262" s="7" t="s">
        <v>673</v>
      </c>
      <c r="G262" s="7" t="s">
        <v>674</v>
      </c>
      <c r="H262" s="8" t="s">
        <v>675</v>
      </c>
      <c r="I262" s="9" t="s">
        <v>676</v>
      </c>
      <c r="J262" s="20" t="s">
        <v>677</v>
      </c>
      <c r="K262" s="22">
        <v>15</v>
      </c>
      <c r="L262" s="10">
        <v>10172.5</v>
      </c>
      <c r="M262" s="10">
        <f t="shared" si="13"/>
        <v>152587.5</v>
      </c>
      <c r="N262" s="25" t="s">
        <v>26</v>
      </c>
    </row>
    <row r="263" spans="2:14" s="2" customFormat="1" ht="76.5" x14ac:dyDescent="0.2">
      <c r="B263" s="11" t="s">
        <v>545</v>
      </c>
      <c r="C263" s="11" t="s">
        <v>17</v>
      </c>
      <c r="D263" s="12">
        <v>20103</v>
      </c>
      <c r="E263" s="12" t="s">
        <v>555</v>
      </c>
      <c r="F263" s="12" t="s">
        <v>608</v>
      </c>
      <c r="G263" s="13" t="s">
        <v>678</v>
      </c>
      <c r="H263" s="13" t="s">
        <v>679</v>
      </c>
      <c r="I263" s="14" t="s">
        <v>680</v>
      </c>
      <c r="J263" s="15" t="s">
        <v>549</v>
      </c>
      <c r="K263" s="23">
        <v>25</v>
      </c>
      <c r="L263" s="16">
        <v>30355</v>
      </c>
      <c r="M263" s="17">
        <f t="shared" si="13"/>
        <v>758875</v>
      </c>
      <c r="N263" s="26" t="s">
        <v>26</v>
      </c>
    </row>
    <row r="264" spans="2:14" s="2" customFormat="1" ht="63.75" x14ac:dyDescent="0.2">
      <c r="B264" s="6" t="s">
        <v>545</v>
      </c>
      <c r="C264" s="6" t="s">
        <v>17</v>
      </c>
      <c r="D264" s="6">
        <v>20103</v>
      </c>
      <c r="E264" s="7" t="s">
        <v>555</v>
      </c>
      <c r="F264" s="7" t="s">
        <v>623</v>
      </c>
      <c r="G264" s="7" t="s">
        <v>660</v>
      </c>
      <c r="H264" s="8" t="s">
        <v>681</v>
      </c>
      <c r="I264" s="9" t="s">
        <v>682</v>
      </c>
      <c r="J264" s="20" t="s">
        <v>549</v>
      </c>
      <c r="K264" s="22">
        <v>100</v>
      </c>
      <c r="L264" s="10">
        <v>12106.19</v>
      </c>
      <c r="M264" s="10">
        <f t="shared" si="13"/>
        <v>1210619</v>
      </c>
      <c r="N264" s="25" t="s">
        <v>26</v>
      </c>
    </row>
    <row r="265" spans="2:14" s="2" customFormat="1" ht="75" x14ac:dyDescent="0.2">
      <c r="B265" s="11" t="s">
        <v>545</v>
      </c>
      <c r="C265" s="11" t="s">
        <v>17</v>
      </c>
      <c r="D265" s="12">
        <v>20103</v>
      </c>
      <c r="E265" s="12" t="s">
        <v>555</v>
      </c>
      <c r="F265" s="12" t="s">
        <v>608</v>
      </c>
      <c r="G265" s="13" t="s">
        <v>660</v>
      </c>
      <c r="H265" s="13" t="s">
        <v>683</v>
      </c>
      <c r="I265" s="14" t="s">
        <v>684</v>
      </c>
      <c r="J265" s="15" t="s">
        <v>549</v>
      </c>
      <c r="K265" s="23">
        <v>40</v>
      </c>
      <c r="L265" s="16">
        <v>4040</v>
      </c>
      <c r="M265" s="17">
        <f t="shared" si="13"/>
        <v>161600</v>
      </c>
      <c r="N265" s="26" t="s">
        <v>26</v>
      </c>
    </row>
    <row r="266" spans="2:14" s="2" customFormat="1" ht="102" x14ac:dyDescent="0.2">
      <c r="B266" s="6" t="s">
        <v>545</v>
      </c>
      <c r="C266" s="6" t="s">
        <v>17</v>
      </c>
      <c r="D266" s="6">
        <v>20103</v>
      </c>
      <c r="E266" s="7" t="s">
        <v>555</v>
      </c>
      <c r="F266" s="7" t="s">
        <v>608</v>
      </c>
      <c r="G266" s="7" t="s">
        <v>685</v>
      </c>
      <c r="H266" s="8" t="s">
        <v>686</v>
      </c>
      <c r="I266" s="9" t="s">
        <v>687</v>
      </c>
      <c r="J266" s="20" t="s">
        <v>549</v>
      </c>
      <c r="K266" s="22">
        <v>50</v>
      </c>
      <c r="L266" s="10">
        <v>2411.5</v>
      </c>
      <c r="M266" s="10">
        <f t="shared" si="13"/>
        <v>120575</v>
      </c>
      <c r="N266" s="25" t="s">
        <v>26</v>
      </c>
    </row>
    <row r="267" spans="2:14" s="2" customFormat="1" ht="140.25" x14ac:dyDescent="0.2">
      <c r="B267" s="11" t="s">
        <v>545</v>
      </c>
      <c r="C267" s="11" t="s">
        <v>17</v>
      </c>
      <c r="D267" s="12">
        <v>20103</v>
      </c>
      <c r="E267" s="12" t="s">
        <v>555</v>
      </c>
      <c r="F267" s="12" t="s">
        <v>608</v>
      </c>
      <c r="G267" s="13" t="s">
        <v>685</v>
      </c>
      <c r="H267" s="13" t="s">
        <v>688</v>
      </c>
      <c r="I267" s="14" t="s">
        <v>689</v>
      </c>
      <c r="J267" s="15" t="s">
        <v>549</v>
      </c>
      <c r="K267" s="23">
        <v>50</v>
      </c>
      <c r="L267" s="16">
        <v>5925.72</v>
      </c>
      <c r="M267" s="17">
        <f t="shared" si="13"/>
        <v>296286</v>
      </c>
      <c r="N267" s="26" t="s">
        <v>26</v>
      </c>
    </row>
    <row r="268" spans="2:14" s="2" customFormat="1" ht="51" x14ac:dyDescent="0.2">
      <c r="B268" s="6" t="s">
        <v>545</v>
      </c>
      <c r="C268" s="6" t="s">
        <v>17</v>
      </c>
      <c r="D268" s="6">
        <v>20103</v>
      </c>
      <c r="E268" s="7" t="s">
        <v>555</v>
      </c>
      <c r="F268" s="7" t="s">
        <v>584</v>
      </c>
      <c r="G268" s="7" t="s">
        <v>690</v>
      </c>
      <c r="H268" s="8" t="s">
        <v>691</v>
      </c>
      <c r="I268" s="9" t="s">
        <v>692</v>
      </c>
      <c r="J268" s="20" t="s">
        <v>549</v>
      </c>
      <c r="K268" s="22">
        <v>100</v>
      </c>
      <c r="L268" s="10">
        <v>5442.5</v>
      </c>
      <c r="M268" s="10">
        <f t="shared" si="13"/>
        <v>544250</v>
      </c>
      <c r="N268" s="25" t="s">
        <v>26</v>
      </c>
    </row>
    <row r="269" spans="2:14" s="2" customFormat="1" ht="75" x14ac:dyDescent="0.2">
      <c r="B269" s="11" t="s">
        <v>545</v>
      </c>
      <c r="C269" s="11" t="s">
        <v>17</v>
      </c>
      <c r="D269" s="12">
        <v>20103</v>
      </c>
      <c r="E269" s="12" t="s">
        <v>555</v>
      </c>
      <c r="F269" s="12" t="s">
        <v>693</v>
      </c>
      <c r="G269" s="13" t="s">
        <v>694</v>
      </c>
      <c r="H269" s="13" t="s">
        <v>695</v>
      </c>
      <c r="I269" s="14" t="s">
        <v>696</v>
      </c>
      <c r="J269" s="15" t="s">
        <v>549</v>
      </c>
      <c r="K269" s="23">
        <v>1</v>
      </c>
      <c r="L269" s="16">
        <v>5470</v>
      </c>
      <c r="M269" s="17">
        <f t="shared" si="13"/>
        <v>5470</v>
      </c>
      <c r="N269" s="26" t="s">
        <v>26</v>
      </c>
    </row>
    <row r="270" spans="2:14" s="2" customFormat="1" ht="63.75" x14ac:dyDescent="0.2">
      <c r="B270" s="6" t="s">
        <v>545</v>
      </c>
      <c r="C270" s="6" t="s">
        <v>17</v>
      </c>
      <c r="D270" s="6">
        <v>20103</v>
      </c>
      <c r="E270" s="7" t="s">
        <v>94</v>
      </c>
      <c r="F270" s="7" t="s">
        <v>697</v>
      </c>
      <c r="G270" s="7" t="s">
        <v>698</v>
      </c>
      <c r="H270" s="8" t="s">
        <v>699</v>
      </c>
      <c r="I270" s="9" t="s">
        <v>700</v>
      </c>
      <c r="J270" s="20" t="s">
        <v>549</v>
      </c>
      <c r="K270" s="22">
        <v>2</v>
      </c>
      <c r="L270" s="10">
        <v>9090</v>
      </c>
      <c r="M270" s="10">
        <f t="shared" si="13"/>
        <v>18180</v>
      </c>
      <c r="N270" s="25" t="s">
        <v>26</v>
      </c>
    </row>
    <row r="271" spans="2:14" s="2" customFormat="1" ht="63.75" x14ac:dyDescent="0.2">
      <c r="B271" s="11" t="s">
        <v>545</v>
      </c>
      <c r="C271" s="11" t="s">
        <v>17</v>
      </c>
      <c r="D271" s="12">
        <v>20103</v>
      </c>
      <c r="E271" s="12" t="s">
        <v>94</v>
      </c>
      <c r="F271" s="12" t="s">
        <v>697</v>
      </c>
      <c r="G271" s="13" t="s">
        <v>698</v>
      </c>
      <c r="H271" s="13" t="s">
        <v>701</v>
      </c>
      <c r="I271" s="14" t="s">
        <v>702</v>
      </c>
      <c r="J271" s="15" t="s">
        <v>549</v>
      </c>
      <c r="K271" s="23">
        <v>1</v>
      </c>
      <c r="L271" s="16">
        <v>10605</v>
      </c>
      <c r="M271" s="17">
        <f t="shared" si="13"/>
        <v>10605</v>
      </c>
      <c r="N271" s="26" t="s">
        <v>26</v>
      </c>
    </row>
    <row r="272" spans="2:14" s="2" customFormat="1" ht="63.75" x14ac:dyDescent="0.2">
      <c r="B272" s="6" t="s">
        <v>545</v>
      </c>
      <c r="C272" s="6" t="s">
        <v>17</v>
      </c>
      <c r="D272" s="6">
        <v>20103</v>
      </c>
      <c r="E272" s="7" t="s">
        <v>94</v>
      </c>
      <c r="F272" s="7" t="s">
        <v>697</v>
      </c>
      <c r="G272" s="7" t="s">
        <v>698</v>
      </c>
      <c r="H272" s="8" t="s">
        <v>703</v>
      </c>
      <c r="I272" s="9" t="s">
        <v>704</v>
      </c>
      <c r="J272" s="20" t="s">
        <v>549</v>
      </c>
      <c r="K272" s="22">
        <v>400</v>
      </c>
      <c r="L272" s="10">
        <v>59.1</v>
      </c>
      <c r="M272" s="10">
        <f t="shared" si="13"/>
        <v>23640</v>
      </c>
      <c r="N272" s="25" t="s">
        <v>26</v>
      </c>
    </row>
    <row r="273" spans="2:14" s="2" customFormat="1" ht="62.25" x14ac:dyDescent="0.2">
      <c r="B273" s="11" t="s">
        <v>545</v>
      </c>
      <c r="C273" s="11" t="s">
        <v>17</v>
      </c>
      <c r="D273" s="12">
        <v>21103</v>
      </c>
      <c r="E273" s="12" t="s">
        <v>94</v>
      </c>
      <c r="F273" s="12" t="s">
        <v>697</v>
      </c>
      <c r="G273" s="13" t="s">
        <v>698</v>
      </c>
      <c r="H273" s="13" t="s">
        <v>705</v>
      </c>
      <c r="I273" s="14" t="s">
        <v>706</v>
      </c>
      <c r="J273" s="15" t="s">
        <v>549</v>
      </c>
      <c r="K273" s="23">
        <v>200</v>
      </c>
      <c r="L273" s="16">
        <v>70.37</v>
      </c>
      <c r="M273" s="17">
        <f t="shared" si="13"/>
        <v>14074</v>
      </c>
      <c r="N273" s="26" t="s">
        <v>26</v>
      </c>
    </row>
    <row r="274" spans="2:14" s="2" customFormat="1" ht="25.5" x14ac:dyDescent="0.2">
      <c r="B274" s="6" t="s">
        <v>545</v>
      </c>
      <c r="C274" s="6" t="s">
        <v>17</v>
      </c>
      <c r="D274" s="6">
        <v>20204</v>
      </c>
      <c r="E274" s="7" t="s">
        <v>37</v>
      </c>
      <c r="F274" s="7" t="s">
        <v>404</v>
      </c>
      <c r="G274" s="7" t="s">
        <v>707</v>
      </c>
      <c r="H274" s="8" t="s">
        <v>708</v>
      </c>
      <c r="I274" s="9" t="s">
        <v>709</v>
      </c>
      <c r="J274" s="20" t="s">
        <v>710</v>
      </c>
      <c r="K274" s="22">
        <v>3800</v>
      </c>
      <c r="L274" s="10">
        <v>3041</v>
      </c>
      <c r="M274" s="10">
        <f>+L274*K274</f>
        <v>11555800</v>
      </c>
      <c r="N274" s="25" t="s">
        <v>26</v>
      </c>
    </row>
    <row r="275" spans="2:14" s="2" customFormat="1" ht="25.5" x14ac:dyDescent="0.2">
      <c r="B275" s="11" t="s">
        <v>545</v>
      </c>
      <c r="C275" s="11" t="s">
        <v>17</v>
      </c>
      <c r="D275" s="12">
        <v>20204</v>
      </c>
      <c r="E275" s="12" t="s">
        <v>37</v>
      </c>
      <c r="F275" s="12" t="s">
        <v>404</v>
      </c>
      <c r="G275" s="13" t="s">
        <v>707</v>
      </c>
      <c r="H275" s="13" t="s">
        <v>711</v>
      </c>
      <c r="I275" s="14" t="s">
        <v>712</v>
      </c>
      <c r="J275" s="15" t="s">
        <v>710</v>
      </c>
      <c r="K275" s="23">
        <v>4000</v>
      </c>
      <c r="L275" s="16">
        <v>2490</v>
      </c>
      <c r="M275" s="17">
        <f>+L275*K275</f>
        <v>9960000</v>
      </c>
      <c r="N275" s="26" t="s">
        <v>26</v>
      </c>
    </row>
    <row r="276" spans="2:14" s="2" customFormat="1" ht="25.5" x14ac:dyDescent="0.2">
      <c r="B276" s="6" t="s">
        <v>545</v>
      </c>
      <c r="C276" s="6" t="s">
        <v>17</v>
      </c>
      <c r="D276" s="6">
        <v>20204</v>
      </c>
      <c r="E276" s="7" t="s">
        <v>37</v>
      </c>
      <c r="F276" s="7" t="s">
        <v>404</v>
      </c>
      <c r="G276" s="7" t="s">
        <v>707</v>
      </c>
      <c r="H276" s="8" t="s">
        <v>713</v>
      </c>
      <c r="I276" s="9" t="s">
        <v>714</v>
      </c>
      <c r="J276" s="20" t="s">
        <v>710</v>
      </c>
      <c r="K276" s="22">
        <v>540</v>
      </c>
      <c r="L276" s="10">
        <v>4005</v>
      </c>
      <c r="M276" s="10">
        <f>+L276*K276</f>
        <v>2162700</v>
      </c>
      <c r="N276" s="25" t="s">
        <v>26</v>
      </c>
    </row>
    <row r="277" spans="2:14" s="2" customFormat="1" ht="51" x14ac:dyDescent="0.2">
      <c r="B277" s="11" t="s">
        <v>545</v>
      </c>
      <c r="C277" s="11" t="s">
        <v>17</v>
      </c>
      <c r="D277" s="12">
        <v>29901</v>
      </c>
      <c r="E277" s="12" t="s">
        <v>715</v>
      </c>
      <c r="F277" s="12" t="s">
        <v>62</v>
      </c>
      <c r="G277" s="13" t="s">
        <v>716</v>
      </c>
      <c r="H277" s="13" t="s">
        <v>717</v>
      </c>
      <c r="I277" s="14" t="s">
        <v>718</v>
      </c>
      <c r="J277" s="15" t="s">
        <v>549</v>
      </c>
      <c r="K277" s="23">
        <v>60</v>
      </c>
      <c r="L277" s="16">
        <v>160000</v>
      </c>
      <c r="M277" s="17">
        <f>L277*K277</f>
        <v>9600000</v>
      </c>
      <c r="N277" s="26" t="s">
        <v>26</v>
      </c>
    </row>
    <row r="278" spans="2:14" s="2" customFormat="1" ht="63.75" x14ac:dyDescent="0.2">
      <c r="B278" s="6" t="s">
        <v>545</v>
      </c>
      <c r="C278" s="6" t="s">
        <v>17</v>
      </c>
      <c r="D278" s="6">
        <v>29901</v>
      </c>
      <c r="E278" s="7" t="s">
        <v>715</v>
      </c>
      <c r="F278" s="7" t="s">
        <v>62</v>
      </c>
      <c r="G278" s="7" t="s">
        <v>719</v>
      </c>
      <c r="H278" s="8" t="s">
        <v>720</v>
      </c>
      <c r="I278" s="9" t="s">
        <v>721</v>
      </c>
      <c r="J278" s="20" t="s">
        <v>549</v>
      </c>
      <c r="K278" s="22">
        <v>96</v>
      </c>
      <c r="L278" s="10">
        <v>90000</v>
      </c>
      <c r="M278" s="10">
        <f>L278*K278</f>
        <v>8640000</v>
      </c>
      <c r="N278" s="25" t="s">
        <v>26</v>
      </c>
    </row>
    <row r="279" spans="2:14" s="2" customFormat="1" ht="51" x14ac:dyDescent="0.2">
      <c r="B279" s="11" t="s">
        <v>545</v>
      </c>
      <c r="C279" s="11" t="s">
        <v>17</v>
      </c>
      <c r="D279" s="12">
        <v>29901</v>
      </c>
      <c r="E279" s="12" t="s">
        <v>715</v>
      </c>
      <c r="F279" s="12" t="s">
        <v>62</v>
      </c>
      <c r="G279" s="13" t="s">
        <v>719</v>
      </c>
      <c r="H279" s="13" t="s">
        <v>722</v>
      </c>
      <c r="I279" s="14" t="s">
        <v>723</v>
      </c>
      <c r="J279" s="15" t="s">
        <v>549</v>
      </c>
      <c r="K279" s="23">
        <v>96</v>
      </c>
      <c r="L279" s="16">
        <v>45000</v>
      </c>
      <c r="M279" s="17">
        <f>L279*K279</f>
        <v>4320000</v>
      </c>
      <c r="N279" s="26" t="s">
        <v>26</v>
      </c>
    </row>
    <row r="280" spans="2:14" s="2" customFormat="1" ht="25.5" x14ac:dyDescent="0.2">
      <c r="B280" s="6" t="s">
        <v>545</v>
      </c>
      <c r="C280" s="6" t="s">
        <v>17</v>
      </c>
      <c r="D280" s="6">
        <v>29903</v>
      </c>
      <c r="E280" s="7" t="s">
        <v>601</v>
      </c>
      <c r="F280" s="7" t="s">
        <v>724</v>
      </c>
      <c r="G280" s="7">
        <v>55121802</v>
      </c>
      <c r="H280" s="8">
        <v>92003453</v>
      </c>
      <c r="I280" s="9" t="s">
        <v>725</v>
      </c>
      <c r="J280" s="20" t="s">
        <v>549</v>
      </c>
      <c r="K280" s="22">
        <v>10110</v>
      </c>
      <c r="L280" s="10">
        <v>91</v>
      </c>
      <c r="M280" s="10">
        <f>L280*K280</f>
        <v>920010</v>
      </c>
      <c r="N280" s="25" t="s">
        <v>26</v>
      </c>
    </row>
    <row r="281" spans="2:14" s="2" customFormat="1" ht="25.5" x14ac:dyDescent="0.2">
      <c r="B281" s="11" t="s">
        <v>545</v>
      </c>
      <c r="C281" s="11" t="s">
        <v>17</v>
      </c>
      <c r="D281" s="12">
        <v>29904</v>
      </c>
      <c r="E281" s="12" t="s">
        <v>102</v>
      </c>
      <c r="F281" s="12" t="s">
        <v>458</v>
      </c>
      <c r="G281" s="13" t="s">
        <v>541</v>
      </c>
      <c r="H281" s="13" t="s">
        <v>726</v>
      </c>
      <c r="I281" s="14" t="s">
        <v>727</v>
      </c>
      <c r="J281" s="15" t="s">
        <v>549</v>
      </c>
      <c r="K281" s="23">
        <v>2000</v>
      </c>
      <c r="L281" s="18">
        <v>42.08</v>
      </c>
      <c r="M281" s="17">
        <f t="shared" ref="M281:M290" si="14">K281*L281*561</f>
        <v>47213760</v>
      </c>
      <c r="N281" s="26" t="s">
        <v>26</v>
      </c>
    </row>
    <row r="282" spans="2:14" s="2" customFormat="1" ht="25.5" x14ac:dyDescent="0.2">
      <c r="B282" s="6" t="s">
        <v>545</v>
      </c>
      <c r="C282" s="6" t="s">
        <v>17</v>
      </c>
      <c r="D282" s="6">
        <v>29904</v>
      </c>
      <c r="E282" s="7" t="s">
        <v>102</v>
      </c>
      <c r="F282" s="7" t="s">
        <v>458</v>
      </c>
      <c r="G282" s="7" t="s">
        <v>541</v>
      </c>
      <c r="H282" s="8" t="s">
        <v>726</v>
      </c>
      <c r="I282" s="9" t="s">
        <v>728</v>
      </c>
      <c r="J282" s="20" t="s">
        <v>549</v>
      </c>
      <c r="K282" s="22">
        <v>800</v>
      </c>
      <c r="L282" s="19">
        <v>42.08</v>
      </c>
      <c r="M282" s="17">
        <f t="shared" si="14"/>
        <v>18885504</v>
      </c>
      <c r="N282" s="25" t="s">
        <v>26</v>
      </c>
    </row>
    <row r="283" spans="2:14" s="2" customFormat="1" ht="25.5" x14ac:dyDescent="0.2">
      <c r="B283" s="11" t="s">
        <v>545</v>
      </c>
      <c r="C283" s="11" t="s">
        <v>17</v>
      </c>
      <c r="D283" s="12">
        <v>29904</v>
      </c>
      <c r="E283" s="12" t="s">
        <v>129</v>
      </c>
      <c r="F283" s="12" t="s">
        <v>76</v>
      </c>
      <c r="G283" s="13" t="s">
        <v>729</v>
      </c>
      <c r="H283" s="13" t="s">
        <v>730</v>
      </c>
      <c r="I283" s="14" t="s">
        <v>731</v>
      </c>
      <c r="J283" s="15" t="s">
        <v>549</v>
      </c>
      <c r="K283" s="23">
        <v>2000</v>
      </c>
      <c r="L283" s="18">
        <v>33.49</v>
      </c>
      <c r="M283" s="17">
        <f t="shared" si="14"/>
        <v>37575780</v>
      </c>
      <c r="N283" s="26" t="s">
        <v>26</v>
      </c>
    </row>
    <row r="284" spans="2:14" s="2" customFormat="1" ht="25.5" x14ac:dyDescent="0.2">
      <c r="B284" s="6" t="s">
        <v>545</v>
      </c>
      <c r="C284" s="6" t="s">
        <v>17</v>
      </c>
      <c r="D284" s="6">
        <v>29904</v>
      </c>
      <c r="E284" s="7" t="s">
        <v>129</v>
      </c>
      <c r="F284" s="7" t="s">
        <v>76</v>
      </c>
      <c r="G284" s="7" t="s">
        <v>732</v>
      </c>
      <c r="H284" s="8" t="s">
        <v>733</v>
      </c>
      <c r="I284" s="9" t="s">
        <v>734</v>
      </c>
      <c r="J284" s="20" t="s">
        <v>549</v>
      </c>
      <c r="K284" s="22">
        <v>400</v>
      </c>
      <c r="L284" s="19">
        <v>33.49</v>
      </c>
      <c r="M284" s="17">
        <f t="shared" si="14"/>
        <v>7515156</v>
      </c>
      <c r="N284" s="25" t="s">
        <v>26</v>
      </c>
    </row>
    <row r="285" spans="2:14" s="2" customFormat="1" ht="25.5" x14ac:dyDescent="0.2">
      <c r="B285" s="11" t="s">
        <v>545</v>
      </c>
      <c r="C285" s="11" t="s">
        <v>17</v>
      </c>
      <c r="D285" s="12">
        <v>29904</v>
      </c>
      <c r="E285" s="12" t="s">
        <v>129</v>
      </c>
      <c r="F285" s="12" t="s">
        <v>735</v>
      </c>
      <c r="G285" s="13" t="s">
        <v>736</v>
      </c>
      <c r="H285" s="13" t="s">
        <v>737</v>
      </c>
      <c r="I285" s="14" t="s">
        <v>738</v>
      </c>
      <c r="J285" s="15" t="s">
        <v>549</v>
      </c>
      <c r="K285" s="23">
        <v>4780</v>
      </c>
      <c r="L285" s="18">
        <v>10.17</v>
      </c>
      <c r="M285" s="17">
        <f t="shared" si="14"/>
        <v>27271668.599999998</v>
      </c>
      <c r="N285" s="26" t="s">
        <v>26</v>
      </c>
    </row>
    <row r="286" spans="2:14" s="2" customFormat="1" ht="38.25" x14ac:dyDescent="0.2">
      <c r="B286" s="6" t="s">
        <v>545</v>
      </c>
      <c r="C286" s="6" t="s">
        <v>17</v>
      </c>
      <c r="D286" s="6">
        <v>29904</v>
      </c>
      <c r="E286" s="7" t="s">
        <v>129</v>
      </c>
      <c r="F286" s="7" t="s">
        <v>739</v>
      </c>
      <c r="G286" s="7" t="s">
        <v>736</v>
      </c>
      <c r="H286" s="8" t="s">
        <v>740</v>
      </c>
      <c r="I286" s="9" t="s">
        <v>741</v>
      </c>
      <c r="J286" s="20" t="s">
        <v>549</v>
      </c>
      <c r="K286" s="22">
        <v>7315</v>
      </c>
      <c r="L286" s="19">
        <v>16.95</v>
      </c>
      <c r="M286" s="17">
        <f t="shared" si="14"/>
        <v>69557969.25</v>
      </c>
      <c r="N286" s="25" t="s">
        <v>26</v>
      </c>
    </row>
    <row r="287" spans="2:14" s="2" customFormat="1" ht="25.5" x14ac:dyDescent="0.2">
      <c r="B287" s="11" t="s">
        <v>545</v>
      </c>
      <c r="C287" s="11" t="s">
        <v>17</v>
      </c>
      <c r="D287" s="12">
        <v>29904</v>
      </c>
      <c r="E287" s="12" t="s">
        <v>102</v>
      </c>
      <c r="F287" s="12" t="s">
        <v>458</v>
      </c>
      <c r="G287" s="13" t="s">
        <v>541</v>
      </c>
      <c r="H287" s="13" t="s">
        <v>726</v>
      </c>
      <c r="I287" s="14" t="s">
        <v>742</v>
      </c>
      <c r="J287" s="15" t="s">
        <v>549</v>
      </c>
      <c r="K287" s="23">
        <v>50</v>
      </c>
      <c r="L287" s="18">
        <v>50.85</v>
      </c>
      <c r="M287" s="17">
        <f t="shared" si="14"/>
        <v>1426342.5</v>
      </c>
      <c r="N287" s="26" t="s">
        <v>26</v>
      </c>
    </row>
    <row r="288" spans="2:14" s="2" customFormat="1" ht="25.5" x14ac:dyDescent="0.2">
      <c r="B288" s="6" t="s">
        <v>545</v>
      </c>
      <c r="C288" s="6" t="s">
        <v>17</v>
      </c>
      <c r="D288" s="6">
        <v>29904</v>
      </c>
      <c r="E288" s="7" t="s">
        <v>129</v>
      </c>
      <c r="F288" s="7" t="s">
        <v>76</v>
      </c>
      <c r="G288" s="7" t="s">
        <v>732</v>
      </c>
      <c r="H288" s="8" t="s">
        <v>733</v>
      </c>
      <c r="I288" s="9" t="s">
        <v>743</v>
      </c>
      <c r="J288" s="20" t="s">
        <v>549</v>
      </c>
      <c r="K288" s="22">
        <v>50</v>
      </c>
      <c r="L288" s="19">
        <v>39.549999999999997</v>
      </c>
      <c r="M288" s="17">
        <f t="shared" si="14"/>
        <v>1109377.4999999998</v>
      </c>
      <c r="N288" s="25" t="s">
        <v>26</v>
      </c>
    </row>
    <row r="289" spans="2:14" s="2" customFormat="1" ht="25.5" x14ac:dyDescent="0.2">
      <c r="B289" s="11" t="s">
        <v>545</v>
      </c>
      <c r="C289" s="11" t="s">
        <v>17</v>
      </c>
      <c r="D289" s="12">
        <v>29904</v>
      </c>
      <c r="E289" s="12" t="s">
        <v>109</v>
      </c>
      <c r="F289" s="12" t="s">
        <v>744</v>
      </c>
      <c r="G289" s="13" t="s">
        <v>119</v>
      </c>
      <c r="H289" s="13" t="s">
        <v>745</v>
      </c>
      <c r="I289" s="14" t="s">
        <v>746</v>
      </c>
      <c r="J289" s="15" t="s">
        <v>549</v>
      </c>
      <c r="K289" s="23">
        <v>2000</v>
      </c>
      <c r="L289" s="18">
        <v>137.22</v>
      </c>
      <c r="M289" s="17">
        <f t="shared" si="14"/>
        <v>153960840</v>
      </c>
      <c r="N289" s="26" t="s">
        <v>26</v>
      </c>
    </row>
    <row r="290" spans="2:14" s="2" customFormat="1" ht="25.5" x14ac:dyDescent="0.2">
      <c r="B290" s="6" t="s">
        <v>545</v>
      </c>
      <c r="C290" s="6" t="s">
        <v>17</v>
      </c>
      <c r="D290" s="6">
        <v>29904</v>
      </c>
      <c r="E290" s="7" t="s">
        <v>109</v>
      </c>
      <c r="F290" s="7" t="s">
        <v>744</v>
      </c>
      <c r="G290" s="7" t="s">
        <v>119</v>
      </c>
      <c r="H290" s="8" t="s">
        <v>747</v>
      </c>
      <c r="I290" s="9" t="s">
        <v>748</v>
      </c>
      <c r="J290" s="20" t="s">
        <v>549</v>
      </c>
      <c r="K290" s="22">
        <v>500</v>
      </c>
      <c r="L290" s="19">
        <v>137.22</v>
      </c>
      <c r="M290" s="17">
        <f t="shared" si="14"/>
        <v>38490210</v>
      </c>
      <c r="N290" s="25" t="s">
        <v>26</v>
      </c>
    </row>
    <row r="291" spans="2:14" s="2" customFormat="1" ht="12.75" x14ac:dyDescent="0.2">
      <c r="B291" s="11" t="s">
        <v>545</v>
      </c>
      <c r="C291" s="11" t="s">
        <v>17</v>
      </c>
      <c r="D291" s="12">
        <v>29904</v>
      </c>
      <c r="E291" s="12" t="s">
        <v>749</v>
      </c>
      <c r="F291" s="12" t="s">
        <v>76</v>
      </c>
      <c r="G291" s="13" t="s">
        <v>750</v>
      </c>
      <c r="H291" s="13" t="s">
        <v>751</v>
      </c>
      <c r="I291" s="14" t="s">
        <v>752</v>
      </c>
      <c r="J291" s="15" t="s">
        <v>549</v>
      </c>
      <c r="K291" s="23">
        <v>1000</v>
      </c>
      <c r="L291" s="16">
        <v>90297</v>
      </c>
      <c r="M291" s="17">
        <f>+L291*K291</f>
        <v>90297000</v>
      </c>
      <c r="N291" s="26" t="s">
        <v>26</v>
      </c>
    </row>
    <row r="292" spans="2:14" s="2" customFormat="1" ht="12.75" x14ac:dyDescent="0.2">
      <c r="B292" s="6" t="s">
        <v>545</v>
      </c>
      <c r="C292" s="6" t="s">
        <v>17</v>
      </c>
      <c r="D292" s="6">
        <v>29904</v>
      </c>
      <c r="E292" s="7" t="s">
        <v>19</v>
      </c>
      <c r="F292" s="7" t="s">
        <v>501</v>
      </c>
      <c r="G292" s="7" t="s">
        <v>753</v>
      </c>
      <c r="H292" s="8" t="s">
        <v>754</v>
      </c>
      <c r="I292" s="9" t="s">
        <v>755</v>
      </c>
      <c r="J292" s="20" t="s">
        <v>549</v>
      </c>
      <c r="K292" s="22">
        <v>1003</v>
      </c>
      <c r="L292" s="10">
        <v>25000</v>
      </c>
      <c r="M292" s="10">
        <f>+L292*K292</f>
        <v>25075000</v>
      </c>
      <c r="N292" s="25" t="s">
        <v>26</v>
      </c>
    </row>
    <row r="293" spans="2:14" s="2" customFormat="1" ht="12.75" x14ac:dyDescent="0.2">
      <c r="B293" s="11" t="s">
        <v>545</v>
      </c>
      <c r="C293" s="11" t="s">
        <v>17</v>
      </c>
      <c r="D293" s="12">
        <v>29904</v>
      </c>
      <c r="E293" s="12" t="s">
        <v>109</v>
      </c>
      <c r="F293" s="12" t="s">
        <v>118</v>
      </c>
      <c r="G293" s="13" t="s">
        <v>119</v>
      </c>
      <c r="H293" s="13" t="s">
        <v>756</v>
      </c>
      <c r="I293" s="14" t="s">
        <v>757</v>
      </c>
      <c r="J293" s="15" t="s">
        <v>549</v>
      </c>
      <c r="K293" s="23">
        <v>200</v>
      </c>
      <c r="L293" s="16">
        <v>5000</v>
      </c>
      <c r="M293" s="17">
        <f>+L293*K293</f>
        <v>1000000</v>
      </c>
      <c r="N293" s="26" t="s">
        <v>26</v>
      </c>
    </row>
    <row r="294" spans="2:14" s="2" customFormat="1" ht="51" x14ac:dyDescent="0.2">
      <c r="B294" s="6" t="s">
        <v>545</v>
      </c>
      <c r="C294" s="6" t="s">
        <v>17</v>
      </c>
      <c r="D294" s="6">
        <v>29906</v>
      </c>
      <c r="E294" s="7" t="s">
        <v>82</v>
      </c>
      <c r="F294" s="7" t="s">
        <v>76</v>
      </c>
      <c r="G294" s="7" t="s">
        <v>758</v>
      </c>
      <c r="H294" s="8" t="s">
        <v>759</v>
      </c>
      <c r="I294" s="9" t="s">
        <v>760</v>
      </c>
      <c r="J294" s="20" t="s">
        <v>549</v>
      </c>
      <c r="K294" s="22">
        <v>685</v>
      </c>
      <c r="L294" s="10">
        <v>32900</v>
      </c>
      <c r="M294" s="10">
        <f>L294*K294</f>
        <v>22536500</v>
      </c>
      <c r="N294" s="25" t="s">
        <v>26</v>
      </c>
    </row>
    <row r="295" spans="2:14" s="2" customFormat="1" ht="51" x14ac:dyDescent="0.2">
      <c r="B295" s="11" t="s">
        <v>545</v>
      </c>
      <c r="C295" s="11" t="s">
        <v>17</v>
      </c>
      <c r="D295" s="12">
        <v>29999</v>
      </c>
      <c r="E295" s="12" t="s">
        <v>129</v>
      </c>
      <c r="F295" s="12" t="s">
        <v>62</v>
      </c>
      <c r="G295" s="13" t="s">
        <v>761</v>
      </c>
      <c r="H295" s="13" t="s">
        <v>762</v>
      </c>
      <c r="I295" s="14" t="s">
        <v>763</v>
      </c>
      <c r="J295" s="15" t="s">
        <v>549</v>
      </c>
      <c r="K295" s="23">
        <v>11445</v>
      </c>
      <c r="L295" s="16">
        <v>250</v>
      </c>
      <c r="M295" s="17">
        <f>L295*K295</f>
        <v>2861250</v>
      </c>
      <c r="N295" s="26" t="s">
        <v>26</v>
      </c>
    </row>
    <row r="296" spans="2:14" s="2" customFormat="1" ht="51" x14ac:dyDescent="0.2">
      <c r="B296" s="6" t="s">
        <v>545</v>
      </c>
      <c r="C296" s="6" t="s">
        <v>17</v>
      </c>
      <c r="D296" s="6">
        <v>29999</v>
      </c>
      <c r="E296" s="7" t="s">
        <v>764</v>
      </c>
      <c r="F296" s="7" t="s">
        <v>765</v>
      </c>
      <c r="G296" s="7" t="s">
        <v>766</v>
      </c>
      <c r="H296" s="8" t="s">
        <v>767</v>
      </c>
      <c r="I296" s="9" t="s">
        <v>768</v>
      </c>
      <c r="J296" s="20" t="s">
        <v>549</v>
      </c>
      <c r="K296" s="22">
        <v>4000</v>
      </c>
      <c r="L296" s="10">
        <v>677</v>
      </c>
      <c r="M296" s="10">
        <f>L296*K296</f>
        <v>2708000</v>
      </c>
      <c r="N296" s="25" t="s">
        <v>26</v>
      </c>
    </row>
    <row r="297" spans="2:14" s="2" customFormat="1" ht="76.5" x14ac:dyDescent="0.2">
      <c r="B297" s="11" t="s">
        <v>545</v>
      </c>
      <c r="C297" s="11" t="s">
        <v>17</v>
      </c>
      <c r="D297" s="12">
        <v>50103</v>
      </c>
      <c r="E297" s="12" t="s">
        <v>769</v>
      </c>
      <c r="F297" s="12" t="s">
        <v>770</v>
      </c>
      <c r="G297" s="13" t="s">
        <v>771</v>
      </c>
      <c r="H297" s="13" t="s">
        <v>772</v>
      </c>
      <c r="I297" s="14" t="s">
        <v>773</v>
      </c>
      <c r="J297" s="15" t="s">
        <v>549</v>
      </c>
      <c r="K297" s="23">
        <v>425</v>
      </c>
      <c r="L297" s="18">
        <v>3271.35</v>
      </c>
      <c r="M297" s="17">
        <f t="shared" ref="M297:M298" si="15">K297*L297*561</f>
        <v>779971623.75</v>
      </c>
      <c r="N297" s="26" t="s">
        <v>278</v>
      </c>
    </row>
    <row r="298" spans="2:14" s="2" customFormat="1" ht="87.75" x14ac:dyDescent="0.2">
      <c r="B298" s="6" t="s">
        <v>545</v>
      </c>
      <c r="C298" s="6" t="s">
        <v>17</v>
      </c>
      <c r="D298" s="6">
        <v>50103</v>
      </c>
      <c r="E298" s="7" t="s">
        <v>769</v>
      </c>
      <c r="F298" s="7" t="s">
        <v>110</v>
      </c>
      <c r="G298" s="7" t="s">
        <v>774</v>
      </c>
      <c r="H298" s="8" t="s">
        <v>775</v>
      </c>
      <c r="I298" s="9" t="s">
        <v>776</v>
      </c>
      <c r="J298" s="20" t="s">
        <v>549</v>
      </c>
      <c r="K298" s="22">
        <v>25</v>
      </c>
      <c r="L298" s="19">
        <v>3697</v>
      </c>
      <c r="M298" s="17">
        <f t="shared" si="15"/>
        <v>51850425</v>
      </c>
      <c r="N298" s="25" t="s">
        <v>278</v>
      </c>
    </row>
    <row r="299" spans="2:14" s="2" customFormat="1" ht="89.25" x14ac:dyDescent="0.2">
      <c r="B299" s="11" t="s">
        <v>545</v>
      </c>
      <c r="C299" s="11" t="s">
        <v>17</v>
      </c>
      <c r="D299" s="12">
        <v>50199</v>
      </c>
      <c r="E299" s="12" t="s">
        <v>169</v>
      </c>
      <c r="F299" s="12" t="s">
        <v>442</v>
      </c>
      <c r="G299" s="13" t="s">
        <v>777</v>
      </c>
      <c r="H299" s="13" t="s">
        <v>778</v>
      </c>
      <c r="I299" s="14" t="s">
        <v>779</v>
      </c>
      <c r="J299" s="15" t="s">
        <v>549</v>
      </c>
      <c r="K299" s="23">
        <v>6</v>
      </c>
      <c r="L299" s="16">
        <v>2851527</v>
      </c>
      <c r="M299" s="17">
        <f>+L299*K299</f>
        <v>17109162</v>
      </c>
      <c r="N299" s="26" t="s">
        <v>278</v>
      </c>
    </row>
    <row r="300" spans="2:14" s="2" customFormat="1" ht="62.25" x14ac:dyDescent="0.2">
      <c r="B300" s="6" t="s">
        <v>545</v>
      </c>
      <c r="C300" s="6" t="s">
        <v>17</v>
      </c>
      <c r="D300" s="6">
        <v>50199</v>
      </c>
      <c r="E300" s="7" t="s">
        <v>19</v>
      </c>
      <c r="F300" s="7" t="s">
        <v>780</v>
      </c>
      <c r="G300" s="7" t="s">
        <v>781</v>
      </c>
      <c r="H300" s="8" t="s">
        <v>782</v>
      </c>
      <c r="I300" s="9" t="s">
        <v>783</v>
      </c>
      <c r="J300" s="20" t="s">
        <v>549</v>
      </c>
      <c r="K300" s="22">
        <v>49</v>
      </c>
      <c r="L300" s="10">
        <v>107350</v>
      </c>
      <c r="M300" s="10">
        <f>+L300*K300</f>
        <v>5260150</v>
      </c>
      <c r="N300" s="25" t="s">
        <v>278</v>
      </c>
    </row>
    <row r="301" spans="2:14" s="2" customFormat="1" ht="25.5" x14ac:dyDescent="0.2">
      <c r="B301" s="11" t="s">
        <v>545</v>
      </c>
      <c r="C301" s="11" t="s">
        <v>17</v>
      </c>
      <c r="D301" s="12">
        <v>50199</v>
      </c>
      <c r="E301" s="12" t="s">
        <v>341</v>
      </c>
      <c r="F301" s="12" t="s">
        <v>784</v>
      </c>
      <c r="G301" s="13" t="s">
        <v>785</v>
      </c>
      <c r="H301" s="13" t="s">
        <v>786</v>
      </c>
      <c r="I301" s="14" t="s">
        <v>787</v>
      </c>
      <c r="J301" s="15" t="s">
        <v>677</v>
      </c>
      <c r="K301" s="23">
        <v>52</v>
      </c>
      <c r="L301" s="16">
        <v>1261129.56</v>
      </c>
      <c r="M301" s="17">
        <f>K301*L301</f>
        <v>65578737.120000005</v>
      </c>
      <c r="N301" s="26" t="s">
        <v>278</v>
      </c>
    </row>
    <row r="302" spans="2:14" s="2" customFormat="1" ht="63.75" x14ac:dyDescent="0.2">
      <c r="B302" s="6" t="s">
        <v>545</v>
      </c>
      <c r="C302" s="6" t="s">
        <v>17</v>
      </c>
      <c r="D302" s="6">
        <v>50199</v>
      </c>
      <c r="E302" s="7" t="s">
        <v>788</v>
      </c>
      <c r="F302" s="7" t="s">
        <v>789</v>
      </c>
      <c r="G302" s="7" t="s">
        <v>790</v>
      </c>
      <c r="H302" s="8" t="s">
        <v>791</v>
      </c>
      <c r="I302" s="9" t="s">
        <v>792</v>
      </c>
      <c r="J302" s="20" t="s">
        <v>549</v>
      </c>
      <c r="K302" s="22">
        <v>25</v>
      </c>
      <c r="L302" s="10">
        <v>80439.05</v>
      </c>
      <c r="M302" s="10">
        <f>L302*K302</f>
        <v>2010976.25</v>
      </c>
      <c r="N302" s="25" t="s">
        <v>278</v>
      </c>
    </row>
    <row r="303" spans="2:14" s="2" customFormat="1" ht="25.5" x14ac:dyDescent="0.2">
      <c r="B303" s="11" t="s">
        <v>793</v>
      </c>
      <c r="C303" s="11" t="s">
        <v>17</v>
      </c>
      <c r="D303" s="12">
        <v>10103</v>
      </c>
      <c r="E303" s="12" t="s">
        <v>555</v>
      </c>
      <c r="F303" s="12" t="s">
        <v>76</v>
      </c>
      <c r="G303" s="13">
        <v>73159994</v>
      </c>
      <c r="H303" s="13">
        <v>90032716</v>
      </c>
      <c r="I303" s="14" t="s">
        <v>794</v>
      </c>
      <c r="J303" s="15" t="s">
        <v>512</v>
      </c>
      <c r="K303" s="23">
        <v>12</v>
      </c>
      <c r="L303" s="16">
        <v>8573743.5333915967</v>
      </c>
      <c r="M303" s="17">
        <f>+(K303*L303)*1.15</f>
        <v>118317660.76080403</v>
      </c>
      <c r="N303" s="26" t="s">
        <v>26</v>
      </c>
    </row>
    <row r="304" spans="2:14" s="2" customFormat="1" ht="25.5" x14ac:dyDescent="0.2">
      <c r="B304" s="6" t="s">
        <v>793</v>
      </c>
      <c r="C304" s="6" t="s">
        <v>27</v>
      </c>
      <c r="D304" s="6">
        <v>10103</v>
      </c>
      <c r="E304" s="7" t="s">
        <v>555</v>
      </c>
      <c r="F304" s="7" t="s">
        <v>76</v>
      </c>
      <c r="G304" s="7">
        <v>73159994</v>
      </c>
      <c r="H304" s="8">
        <v>90032716</v>
      </c>
      <c r="I304" s="9" t="s">
        <v>795</v>
      </c>
      <c r="J304" s="20" t="s">
        <v>512</v>
      </c>
      <c r="K304" s="22">
        <v>12</v>
      </c>
      <c r="L304" s="10">
        <v>15602554.369266652</v>
      </c>
      <c r="M304" s="10">
        <f t="shared" ref="M304:M321" si="16">+(K304*L304)*1.15</f>
        <v>215315250.29587978</v>
      </c>
      <c r="N304" s="25" t="s">
        <v>26</v>
      </c>
    </row>
    <row r="305" spans="2:14" s="2" customFormat="1" ht="25.5" x14ac:dyDescent="0.2">
      <c r="B305" s="11" t="s">
        <v>793</v>
      </c>
      <c r="C305" s="11" t="s">
        <v>28</v>
      </c>
      <c r="D305" s="12">
        <v>10103</v>
      </c>
      <c r="E305" s="12" t="s">
        <v>555</v>
      </c>
      <c r="F305" s="12" t="s">
        <v>76</v>
      </c>
      <c r="G305" s="13">
        <v>73159994</v>
      </c>
      <c r="H305" s="13">
        <v>90032716</v>
      </c>
      <c r="I305" s="14" t="s">
        <v>796</v>
      </c>
      <c r="J305" s="15" t="s">
        <v>512</v>
      </c>
      <c r="K305" s="23">
        <v>12</v>
      </c>
      <c r="L305" s="16">
        <v>1827271.3451286228</v>
      </c>
      <c r="M305" s="17">
        <f t="shared" si="16"/>
        <v>25216344.562774993</v>
      </c>
      <c r="N305" s="26" t="s">
        <v>26</v>
      </c>
    </row>
    <row r="306" spans="2:14" s="2" customFormat="1" ht="25.5" x14ac:dyDescent="0.2">
      <c r="B306" s="6" t="s">
        <v>793</v>
      </c>
      <c r="C306" s="6" t="s">
        <v>29</v>
      </c>
      <c r="D306" s="6">
        <v>10103</v>
      </c>
      <c r="E306" s="7" t="s">
        <v>555</v>
      </c>
      <c r="F306" s="7" t="s">
        <v>76</v>
      </c>
      <c r="G306" s="7">
        <v>73159994</v>
      </c>
      <c r="H306" s="8">
        <v>90032716</v>
      </c>
      <c r="I306" s="9" t="s">
        <v>797</v>
      </c>
      <c r="J306" s="20" t="s">
        <v>512</v>
      </c>
      <c r="K306" s="22">
        <v>12</v>
      </c>
      <c r="L306" s="10">
        <v>1536442.4614616751</v>
      </c>
      <c r="M306" s="10">
        <f t="shared" si="16"/>
        <v>21202905.968171112</v>
      </c>
      <c r="N306" s="25" t="s">
        <v>26</v>
      </c>
    </row>
    <row r="307" spans="2:14" s="2" customFormat="1" ht="25.5" x14ac:dyDescent="0.2">
      <c r="B307" s="11" t="s">
        <v>793</v>
      </c>
      <c r="C307" s="11" t="s">
        <v>30</v>
      </c>
      <c r="D307" s="12">
        <v>10103</v>
      </c>
      <c r="E307" s="12" t="s">
        <v>555</v>
      </c>
      <c r="F307" s="12" t="s">
        <v>76</v>
      </c>
      <c r="G307" s="13">
        <v>73159994</v>
      </c>
      <c r="H307" s="13">
        <v>90032716</v>
      </c>
      <c r="I307" s="14" t="s">
        <v>798</v>
      </c>
      <c r="J307" s="15" t="s">
        <v>512</v>
      </c>
      <c r="K307" s="23">
        <v>12</v>
      </c>
      <c r="L307" s="16">
        <v>2558286.3134895992</v>
      </c>
      <c r="M307" s="17">
        <f t="shared" si="16"/>
        <v>35304351.126156464</v>
      </c>
      <c r="N307" s="26" t="s">
        <v>26</v>
      </c>
    </row>
    <row r="308" spans="2:14" s="2" customFormat="1" ht="25.5" x14ac:dyDescent="0.2">
      <c r="B308" s="6" t="s">
        <v>793</v>
      </c>
      <c r="C308" s="6" t="s">
        <v>799</v>
      </c>
      <c r="D308" s="6">
        <v>10103</v>
      </c>
      <c r="E308" s="7" t="s">
        <v>555</v>
      </c>
      <c r="F308" s="7" t="s">
        <v>76</v>
      </c>
      <c r="G308" s="7">
        <v>73159994</v>
      </c>
      <c r="H308" s="8">
        <v>90032716</v>
      </c>
      <c r="I308" s="9" t="s">
        <v>800</v>
      </c>
      <c r="J308" s="20" t="s">
        <v>512</v>
      </c>
      <c r="K308" s="22">
        <v>12</v>
      </c>
      <c r="L308" s="10">
        <v>1073325.4828073317</v>
      </c>
      <c r="M308" s="10">
        <f t="shared" si="16"/>
        <v>14811891.662741177</v>
      </c>
      <c r="N308" s="25" t="s">
        <v>26</v>
      </c>
    </row>
    <row r="309" spans="2:14" s="2" customFormat="1" ht="25.5" x14ac:dyDescent="0.2">
      <c r="B309" s="11" t="s">
        <v>793</v>
      </c>
      <c r="C309" s="11" t="s">
        <v>335</v>
      </c>
      <c r="D309" s="12">
        <v>10103</v>
      </c>
      <c r="E309" s="12" t="s">
        <v>555</v>
      </c>
      <c r="F309" s="12" t="s">
        <v>76</v>
      </c>
      <c r="G309" s="13">
        <v>73159994</v>
      </c>
      <c r="H309" s="13">
        <v>90032716</v>
      </c>
      <c r="I309" s="14" t="s">
        <v>801</v>
      </c>
      <c r="J309" s="15" t="s">
        <v>512</v>
      </c>
      <c r="K309" s="23">
        <v>12</v>
      </c>
      <c r="L309" s="16">
        <v>454465.48455468594</v>
      </c>
      <c r="M309" s="17">
        <f t="shared" si="16"/>
        <v>6271623.6868546661</v>
      </c>
      <c r="N309" s="26" t="s">
        <v>26</v>
      </c>
    </row>
    <row r="310" spans="2:14" s="2" customFormat="1" ht="25.5" x14ac:dyDescent="0.2">
      <c r="B310" s="6" t="s">
        <v>793</v>
      </c>
      <c r="C310" s="6" t="s">
        <v>17</v>
      </c>
      <c r="D310" s="6">
        <v>10103</v>
      </c>
      <c r="E310" s="7" t="s">
        <v>555</v>
      </c>
      <c r="F310" s="7" t="s">
        <v>76</v>
      </c>
      <c r="G310" s="7">
        <v>73159994</v>
      </c>
      <c r="H310" s="8">
        <v>92013285</v>
      </c>
      <c r="I310" s="9" t="s">
        <v>802</v>
      </c>
      <c r="J310" s="20" t="s">
        <v>512</v>
      </c>
      <c r="K310" s="22">
        <v>12</v>
      </c>
      <c r="L310" s="10">
        <v>6517403.7062135832</v>
      </c>
      <c r="M310" s="10">
        <f>+(K310*L310)*1.15</f>
        <v>89940171.145747453</v>
      </c>
      <c r="N310" s="25" t="s">
        <v>26</v>
      </c>
    </row>
    <row r="311" spans="2:14" s="2" customFormat="1" ht="25.5" x14ac:dyDescent="0.2">
      <c r="B311" s="11" t="s">
        <v>793</v>
      </c>
      <c r="C311" s="11" t="s">
        <v>27</v>
      </c>
      <c r="D311" s="12">
        <v>10103</v>
      </c>
      <c r="E311" s="12" t="s">
        <v>555</v>
      </c>
      <c r="F311" s="12" t="s">
        <v>76</v>
      </c>
      <c r="G311" s="13">
        <v>73159994</v>
      </c>
      <c r="H311" s="13">
        <v>92013285</v>
      </c>
      <c r="I311" s="14" t="s">
        <v>803</v>
      </c>
      <c r="J311" s="15" t="s">
        <v>512</v>
      </c>
      <c r="K311" s="23">
        <v>12</v>
      </c>
      <c r="L311" s="16">
        <v>28241177.561844658</v>
      </c>
      <c r="M311" s="17">
        <f t="shared" si="16"/>
        <v>389728250.35345626</v>
      </c>
      <c r="N311" s="26" t="s">
        <v>26</v>
      </c>
    </row>
    <row r="312" spans="2:14" s="2" customFormat="1" ht="25.5" x14ac:dyDescent="0.2">
      <c r="B312" s="6" t="s">
        <v>793</v>
      </c>
      <c r="C312" s="6" t="s">
        <v>28</v>
      </c>
      <c r="D312" s="6">
        <v>10103</v>
      </c>
      <c r="E312" s="7" t="s">
        <v>555</v>
      </c>
      <c r="F312" s="7" t="s">
        <v>76</v>
      </c>
      <c r="G312" s="7">
        <v>73159994</v>
      </c>
      <c r="H312" s="8">
        <v>92013285</v>
      </c>
      <c r="I312" s="9" t="s">
        <v>804</v>
      </c>
      <c r="J312" s="20" t="s">
        <v>512</v>
      </c>
      <c r="K312" s="22">
        <v>12</v>
      </c>
      <c r="L312" s="10">
        <v>2548451.6979611642</v>
      </c>
      <c r="M312" s="10">
        <f t="shared" si="16"/>
        <v>35168633.43186406</v>
      </c>
      <c r="N312" s="25" t="s">
        <v>26</v>
      </c>
    </row>
    <row r="313" spans="2:14" s="2" customFormat="1" ht="25.5" x14ac:dyDescent="0.2">
      <c r="B313" s="11" t="s">
        <v>793</v>
      </c>
      <c r="C313" s="11" t="s">
        <v>29</v>
      </c>
      <c r="D313" s="12">
        <v>10103</v>
      </c>
      <c r="E313" s="12" t="s">
        <v>555</v>
      </c>
      <c r="F313" s="12" t="s">
        <v>76</v>
      </c>
      <c r="G313" s="13">
        <v>73159994</v>
      </c>
      <c r="H313" s="13">
        <v>92013285</v>
      </c>
      <c r="I313" s="14" t="s">
        <v>805</v>
      </c>
      <c r="J313" s="15" t="s">
        <v>512</v>
      </c>
      <c r="K313" s="23">
        <v>12</v>
      </c>
      <c r="L313" s="16">
        <v>2588271.2600970878</v>
      </c>
      <c r="M313" s="17">
        <f t="shared" si="16"/>
        <v>35718143.389339805</v>
      </c>
      <c r="N313" s="26" t="s">
        <v>26</v>
      </c>
    </row>
    <row r="314" spans="2:14" s="2" customFormat="1" ht="25.5" x14ac:dyDescent="0.2">
      <c r="B314" s="6" t="s">
        <v>793</v>
      </c>
      <c r="C314" s="6" t="s">
        <v>30</v>
      </c>
      <c r="D314" s="6">
        <v>10103</v>
      </c>
      <c r="E314" s="7" t="s">
        <v>555</v>
      </c>
      <c r="F314" s="7" t="s">
        <v>76</v>
      </c>
      <c r="G314" s="7">
        <v>73159994</v>
      </c>
      <c r="H314" s="8">
        <v>92013285</v>
      </c>
      <c r="I314" s="9" t="s">
        <v>806</v>
      </c>
      <c r="J314" s="20" t="s">
        <v>512</v>
      </c>
      <c r="K314" s="22">
        <v>12</v>
      </c>
      <c r="L314" s="10">
        <v>5375640.2999029113</v>
      </c>
      <c r="M314" s="10">
        <f t="shared" si="16"/>
        <v>74183836.138660163</v>
      </c>
      <c r="N314" s="25" t="s">
        <v>26</v>
      </c>
    </row>
    <row r="315" spans="2:14" s="2" customFormat="1" ht="25.5" x14ac:dyDescent="0.2">
      <c r="B315" s="11" t="s">
        <v>793</v>
      </c>
      <c r="C315" s="11" t="s">
        <v>799</v>
      </c>
      <c r="D315" s="12">
        <v>10103</v>
      </c>
      <c r="E315" s="12" t="s">
        <v>555</v>
      </c>
      <c r="F315" s="12" t="s">
        <v>76</v>
      </c>
      <c r="G315" s="13">
        <v>73159994</v>
      </c>
      <c r="H315" s="13">
        <v>92013285</v>
      </c>
      <c r="I315" s="14" t="s">
        <v>807</v>
      </c>
      <c r="J315" s="15" t="s">
        <v>512</v>
      </c>
      <c r="K315" s="23">
        <v>12</v>
      </c>
      <c r="L315" s="16">
        <v>2027416.7644660193</v>
      </c>
      <c r="M315" s="17">
        <f>+(K315*L315)*1.15</f>
        <v>27978351.349631064</v>
      </c>
      <c r="N315" s="26" t="s">
        <v>26</v>
      </c>
    </row>
    <row r="316" spans="2:14" s="2" customFormat="1" ht="25.5" x14ac:dyDescent="0.2">
      <c r="B316" s="6" t="s">
        <v>793</v>
      </c>
      <c r="C316" s="6" t="s">
        <v>335</v>
      </c>
      <c r="D316" s="6">
        <v>10103</v>
      </c>
      <c r="E316" s="7" t="s">
        <v>555</v>
      </c>
      <c r="F316" s="7" t="s">
        <v>76</v>
      </c>
      <c r="G316" s="7">
        <v>73159994</v>
      </c>
      <c r="H316" s="8">
        <v>92013285</v>
      </c>
      <c r="I316" s="9" t="s">
        <v>808</v>
      </c>
      <c r="J316" s="20" t="s">
        <v>512</v>
      </c>
      <c r="K316" s="22">
        <v>12</v>
      </c>
      <c r="L316" s="10">
        <v>995488.95016180957</v>
      </c>
      <c r="M316" s="10">
        <f>+(K316*L316)*1.15</f>
        <v>13737747.51223297</v>
      </c>
      <c r="N316" s="25" t="s">
        <v>26</v>
      </c>
    </row>
    <row r="317" spans="2:14" s="2" customFormat="1" ht="25.5" x14ac:dyDescent="0.2">
      <c r="B317" s="11" t="s">
        <v>793</v>
      </c>
      <c r="C317" s="11" t="s">
        <v>17</v>
      </c>
      <c r="D317" s="12">
        <v>10103</v>
      </c>
      <c r="E317" s="12" t="s">
        <v>555</v>
      </c>
      <c r="F317" s="12" t="s">
        <v>76</v>
      </c>
      <c r="G317" s="13">
        <v>73159994</v>
      </c>
      <c r="H317" s="13">
        <v>92013285</v>
      </c>
      <c r="I317" s="14" t="s">
        <v>809</v>
      </c>
      <c r="J317" s="15" t="s">
        <v>512</v>
      </c>
      <c r="K317" s="23">
        <v>12</v>
      </c>
      <c r="L317" s="16">
        <v>4647248.5473719286</v>
      </c>
      <c r="M317" s="17">
        <f t="shared" si="16"/>
        <v>64132029.953732617</v>
      </c>
      <c r="N317" s="26" t="s">
        <v>26</v>
      </c>
    </row>
    <row r="318" spans="2:14" s="2" customFormat="1" ht="25.5" x14ac:dyDescent="0.2">
      <c r="B318" s="6" t="s">
        <v>793</v>
      </c>
      <c r="C318" s="6" t="s">
        <v>27</v>
      </c>
      <c r="D318" s="6" t="s">
        <v>810</v>
      </c>
      <c r="E318" s="7" t="s">
        <v>555</v>
      </c>
      <c r="F318" s="7" t="s">
        <v>123</v>
      </c>
      <c r="G318" s="7">
        <v>73159994</v>
      </c>
      <c r="H318" s="8">
        <v>92013285</v>
      </c>
      <c r="I318" s="9" t="s">
        <v>811</v>
      </c>
      <c r="J318" s="20" t="s">
        <v>512</v>
      </c>
      <c r="K318" s="22">
        <v>12</v>
      </c>
      <c r="L318" s="10">
        <v>1662834.9620960001</v>
      </c>
      <c r="M318" s="10">
        <f t="shared" si="16"/>
        <v>22947122.476924799</v>
      </c>
      <c r="N318" s="25" t="s">
        <v>26</v>
      </c>
    </row>
    <row r="319" spans="2:14" s="2" customFormat="1" ht="25.5" x14ac:dyDescent="0.2">
      <c r="B319" s="11" t="s">
        <v>793</v>
      </c>
      <c r="C319" s="11" t="s">
        <v>28</v>
      </c>
      <c r="D319" s="12" t="s">
        <v>810</v>
      </c>
      <c r="E319" s="12" t="s">
        <v>555</v>
      </c>
      <c r="F319" s="12" t="s">
        <v>385</v>
      </c>
      <c r="G319" s="13">
        <v>73159994</v>
      </c>
      <c r="H319" s="13">
        <v>92013285</v>
      </c>
      <c r="I319" s="14" t="s">
        <v>812</v>
      </c>
      <c r="J319" s="15" t="s">
        <v>512</v>
      </c>
      <c r="K319" s="23">
        <v>12</v>
      </c>
      <c r="L319" s="16">
        <v>210604.524768</v>
      </c>
      <c r="M319" s="17">
        <f t="shared" si="16"/>
        <v>2906342.4417983997</v>
      </c>
      <c r="N319" s="26" t="s">
        <v>26</v>
      </c>
    </row>
    <row r="320" spans="2:14" s="2" customFormat="1" ht="25.5" x14ac:dyDescent="0.2">
      <c r="B320" s="6" t="s">
        <v>793</v>
      </c>
      <c r="C320" s="6" t="s">
        <v>29</v>
      </c>
      <c r="D320" s="6" t="s">
        <v>810</v>
      </c>
      <c r="E320" s="7" t="s">
        <v>555</v>
      </c>
      <c r="F320" s="7" t="s">
        <v>813</v>
      </c>
      <c r="G320" s="7">
        <v>73159994</v>
      </c>
      <c r="H320" s="8">
        <v>92013285</v>
      </c>
      <c r="I320" s="9" t="s">
        <v>814</v>
      </c>
      <c r="J320" s="20" t="s">
        <v>512</v>
      </c>
      <c r="K320" s="22">
        <v>12</v>
      </c>
      <c r="L320" s="10">
        <v>315906.78715200006</v>
      </c>
      <c r="M320" s="10">
        <f t="shared" si="16"/>
        <v>4359513.6626976011</v>
      </c>
      <c r="N320" s="25" t="s">
        <v>26</v>
      </c>
    </row>
    <row r="321" spans="2:14" s="2" customFormat="1" ht="25.5" x14ac:dyDescent="0.2">
      <c r="B321" s="11" t="s">
        <v>793</v>
      </c>
      <c r="C321" s="11" t="s">
        <v>335</v>
      </c>
      <c r="D321" s="12" t="s">
        <v>810</v>
      </c>
      <c r="E321" s="12" t="s">
        <v>555</v>
      </c>
      <c r="F321" s="12" t="s">
        <v>630</v>
      </c>
      <c r="G321" s="13">
        <v>73159994</v>
      </c>
      <c r="H321" s="13">
        <v>92013285</v>
      </c>
      <c r="I321" s="14" t="s">
        <v>815</v>
      </c>
      <c r="J321" s="15" t="s">
        <v>512</v>
      </c>
      <c r="K321" s="23">
        <v>12</v>
      </c>
      <c r="L321" s="16">
        <v>377668.03773600003</v>
      </c>
      <c r="M321" s="17">
        <f t="shared" si="16"/>
        <v>5211818.9207568001</v>
      </c>
      <c r="N321" s="26" t="s">
        <v>26</v>
      </c>
    </row>
    <row r="322" spans="2:14" s="2" customFormat="1" ht="12.75" x14ac:dyDescent="0.2">
      <c r="B322" s="6" t="s">
        <v>793</v>
      </c>
      <c r="C322" s="6" t="s">
        <v>17</v>
      </c>
      <c r="D322" s="6">
        <v>10199</v>
      </c>
      <c r="E322" s="7" t="s">
        <v>555</v>
      </c>
      <c r="F322" s="7" t="s">
        <v>816</v>
      </c>
      <c r="G322" s="7" t="s">
        <v>817</v>
      </c>
      <c r="H322" s="8" t="s">
        <v>818</v>
      </c>
      <c r="I322" s="9" t="s">
        <v>819</v>
      </c>
      <c r="J322" s="20" t="s">
        <v>512</v>
      </c>
      <c r="K322" s="22">
        <v>12</v>
      </c>
      <c r="L322" s="10">
        <v>73316</v>
      </c>
      <c r="M322" s="10">
        <f>((L322*K322)*1.15)*638</f>
        <v>645503390.39999998</v>
      </c>
      <c r="N322" s="25" t="s">
        <v>26</v>
      </c>
    </row>
    <row r="323" spans="2:14" s="2" customFormat="1" ht="12.75" x14ac:dyDescent="0.2">
      <c r="B323" s="11" t="s">
        <v>793</v>
      </c>
      <c r="C323" s="11" t="s">
        <v>17</v>
      </c>
      <c r="D323" s="12">
        <v>10199</v>
      </c>
      <c r="E323" s="12" t="s">
        <v>555</v>
      </c>
      <c r="F323" s="12" t="s">
        <v>816</v>
      </c>
      <c r="G323" s="13" t="s">
        <v>817</v>
      </c>
      <c r="H323" s="13" t="s">
        <v>818</v>
      </c>
      <c r="I323" s="14" t="s">
        <v>820</v>
      </c>
      <c r="J323" s="15" t="s">
        <v>512</v>
      </c>
      <c r="K323" s="23">
        <v>12</v>
      </c>
      <c r="L323" s="16">
        <v>35662389</v>
      </c>
      <c r="M323" s="17">
        <f>(L323*K323)</f>
        <v>427948668</v>
      </c>
      <c r="N323" s="26" t="s">
        <v>26</v>
      </c>
    </row>
    <row r="324" spans="2:14" s="2" customFormat="1" ht="38.25" x14ac:dyDescent="0.2">
      <c r="B324" s="6" t="s">
        <v>793</v>
      </c>
      <c r="C324" s="6" t="s">
        <v>17</v>
      </c>
      <c r="D324" s="6">
        <v>10199</v>
      </c>
      <c r="E324" s="7" t="s">
        <v>19</v>
      </c>
      <c r="F324" s="7" t="s">
        <v>816</v>
      </c>
      <c r="G324" s="7" t="s">
        <v>577</v>
      </c>
      <c r="H324" s="8" t="s">
        <v>821</v>
      </c>
      <c r="I324" s="9" t="s">
        <v>822</v>
      </c>
      <c r="J324" s="20" t="s">
        <v>24</v>
      </c>
      <c r="K324" s="22">
        <v>12</v>
      </c>
      <c r="L324" s="10">
        <v>1694.95</v>
      </c>
      <c r="M324" s="10">
        <f>((L324*K324)*1.15)*638</f>
        <v>14923017.780000001</v>
      </c>
      <c r="N324" s="25" t="s">
        <v>26</v>
      </c>
    </row>
    <row r="325" spans="2:14" s="2" customFormat="1" ht="25.5" x14ac:dyDescent="0.2">
      <c r="B325" s="11" t="s">
        <v>793</v>
      </c>
      <c r="C325" s="11" t="s">
        <v>17</v>
      </c>
      <c r="D325" s="12">
        <v>10204</v>
      </c>
      <c r="E325" s="12" t="s">
        <v>19</v>
      </c>
      <c r="F325" s="12" t="s">
        <v>76</v>
      </c>
      <c r="G325" s="13" t="s">
        <v>823</v>
      </c>
      <c r="H325" s="13" t="s">
        <v>824</v>
      </c>
      <c r="I325" s="14" t="s">
        <v>825</v>
      </c>
      <c r="J325" s="15" t="s">
        <v>24</v>
      </c>
      <c r="K325" s="23">
        <v>12</v>
      </c>
      <c r="L325" s="16">
        <v>91.8</v>
      </c>
      <c r="M325" s="17">
        <f>((L325*K325)*1.15)*638</f>
        <v>808243.91999999981</v>
      </c>
      <c r="N325" s="26" t="s">
        <v>26</v>
      </c>
    </row>
    <row r="326" spans="2:14" s="2" customFormat="1" ht="25.5" x14ac:dyDescent="0.2">
      <c r="B326" s="6" t="s">
        <v>793</v>
      </c>
      <c r="C326" s="6" t="s">
        <v>17</v>
      </c>
      <c r="D326" s="6">
        <v>10204</v>
      </c>
      <c r="E326" s="7" t="s">
        <v>19</v>
      </c>
      <c r="F326" s="7" t="s">
        <v>76</v>
      </c>
      <c r="G326" s="7" t="s">
        <v>826</v>
      </c>
      <c r="H326" s="8" t="s">
        <v>827</v>
      </c>
      <c r="I326" s="9" t="s">
        <v>828</v>
      </c>
      <c r="J326" s="20" t="s">
        <v>24</v>
      </c>
      <c r="K326" s="22">
        <v>12</v>
      </c>
      <c r="L326" s="10">
        <v>11109.25</v>
      </c>
      <c r="M326" s="10">
        <f>(((L326*K326)*1.15)*638)+8673382.8</f>
        <v>106483663.5</v>
      </c>
      <c r="N326" s="25" t="s">
        <v>26</v>
      </c>
    </row>
    <row r="327" spans="2:14" s="2" customFormat="1" ht="12.75" x14ac:dyDescent="0.2">
      <c r="B327" s="11" t="s">
        <v>793</v>
      </c>
      <c r="C327" s="11" t="s">
        <v>17</v>
      </c>
      <c r="D327" s="12">
        <v>10204</v>
      </c>
      <c r="E327" s="12" t="s">
        <v>19</v>
      </c>
      <c r="F327" s="12" t="s">
        <v>76</v>
      </c>
      <c r="G327" s="13" t="s">
        <v>826</v>
      </c>
      <c r="H327" s="13" t="s">
        <v>827</v>
      </c>
      <c r="I327" s="14" t="s">
        <v>829</v>
      </c>
      <c r="J327" s="15" t="s">
        <v>24</v>
      </c>
      <c r="K327" s="23">
        <v>12</v>
      </c>
      <c r="L327" s="16">
        <v>906.95</v>
      </c>
      <c r="M327" s="17">
        <f>((L327*K327)*1.15)*638</f>
        <v>7985150.5800000001</v>
      </c>
      <c r="N327" s="26" t="s">
        <v>26</v>
      </c>
    </row>
    <row r="328" spans="2:14" s="2" customFormat="1" ht="12.75" x14ac:dyDescent="0.2">
      <c r="B328" s="6" t="s">
        <v>793</v>
      </c>
      <c r="C328" s="6" t="s">
        <v>17</v>
      </c>
      <c r="D328" s="6" t="s">
        <v>830</v>
      </c>
      <c r="E328" s="7" t="s">
        <v>156</v>
      </c>
      <c r="F328" s="7" t="s">
        <v>404</v>
      </c>
      <c r="G328" s="7" t="s">
        <v>831</v>
      </c>
      <c r="H328" s="8" t="s">
        <v>832</v>
      </c>
      <c r="I328" s="9" t="s">
        <v>833</v>
      </c>
      <c r="J328" s="20" t="s">
        <v>24</v>
      </c>
      <c r="K328" s="22">
        <v>12</v>
      </c>
      <c r="L328" s="10">
        <v>2341.36</v>
      </c>
      <c r="M328" s="10">
        <f>((L328*K328)*1.15)*638</f>
        <v>20614269.983999997</v>
      </c>
      <c r="N328" s="25" t="s">
        <v>26</v>
      </c>
    </row>
    <row r="329" spans="2:14" s="2" customFormat="1" ht="12.75" x14ac:dyDescent="0.2">
      <c r="B329" s="11" t="s">
        <v>793</v>
      </c>
      <c r="C329" s="11" t="s">
        <v>17</v>
      </c>
      <c r="D329" s="12">
        <v>10807</v>
      </c>
      <c r="E329" s="12" t="s">
        <v>235</v>
      </c>
      <c r="F329" s="12" t="s">
        <v>62</v>
      </c>
      <c r="G329" s="13">
        <v>72101511</v>
      </c>
      <c r="H329" s="13">
        <v>92002508</v>
      </c>
      <c r="I329" s="14" t="s">
        <v>834</v>
      </c>
      <c r="J329" s="15" t="s">
        <v>512</v>
      </c>
      <c r="K329" s="23">
        <v>1</v>
      </c>
      <c r="L329" s="16">
        <v>11300000</v>
      </c>
      <c r="M329" s="17">
        <f>(L329*K329)</f>
        <v>11300000</v>
      </c>
      <c r="N329" s="26" t="s">
        <v>26</v>
      </c>
    </row>
    <row r="330" spans="2:14" s="2" customFormat="1" ht="25.5" x14ac:dyDescent="0.2">
      <c r="B330" s="6" t="s">
        <v>793</v>
      </c>
      <c r="C330" s="6" t="s">
        <v>17</v>
      </c>
      <c r="D330" s="6">
        <v>10808</v>
      </c>
      <c r="E330" s="7" t="s">
        <v>273</v>
      </c>
      <c r="F330" s="7" t="s">
        <v>835</v>
      </c>
      <c r="G330" s="7">
        <v>81112205</v>
      </c>
      <c r="H330" s="8">
        <v>92017608</v>
      </c>
      <c r="I330" s="9" t="s">
        <v>836</v>
      </c>
      <c r="J330" s="20" t="s">
        <v>512</v>
      </c>
      <c r="K330" s="22">
        <v>350</v>
      </c>
      <c r="L330" s="10">
        <v>44352.782500000001</v>
      </c>
      <c r="M330" s="10">
        <f>(L330*K330)</f>
        <v>15523473.875</v>
      </c>
      <c r="N330" s="25" t="s">
        <v>26</v>
      </c>
    </row>
    <row r="331" spans="2:14" s="2" customFormat="1" ht="25.5" x14ac:dyDescent="0.2">
      <c r="B331" s="11" t="s">
        <v>793</v>
      </c>
      <c r="C331" s="11" t="s">
        <v>17</v>
      </c>
      <c r="D331" s="12" t="s">
        <v>61</v>
      </c>
      <c r="E331" s="12">
        <v>130</v>
      </c>
      <c r="F331" s="12" t="s">
        <v>837</v>
      </c>
      <c r="G331" s="13" t="s">
        <v>838</v>
      </c>
      <c r="H331" s="13" t="s">
        <v>839</v>
      </c>
      <c r="I331" s="14" t="s">
        <v>840</v>
      </c>
      <c r="J331" s="15" t="s">
        <v>512</v>
      </c>
      <c r="K331" s="23">
        <v>500</v>
      </c>
      <c r="L331" s="16">
        <v>30000</v>
      </c>
      <c r="M331" s="17">
        <f>+(K331*L331)*1.13</f>
        <v>16950000</v>
      </c>
      <c r="N331" s="26" t="s">
        <v>26</v>
      </c>
    </row>
    <row r="332" spans="2:14" s="2" customFormat="1" ht="25.5" x14ac:dyDescent="0.2">
      <c r="B332" s="6" t="s">
        <v>793</v>
      </c>
      <c r="C332" s="6" t="s">
        <v>17</v>
      </c>
      <c r="D332" s="6">
        <v>20304</v>
      </c>
      <c r="E332" s="7">
        <v>130</v>
      </c>
      <c r="F332" s="7" t="s">
        <v>837</v>
      </c>
      <c r="G332" s="7" t="s">
        <v>841</v>
      </c>
      <c r="H332" s="8" t="s">
        <v>842</v>
      </c>
      <c r="I332" s="9" t="s">
        <v>840</v>
      </c>
      <c r="J332" s="20" t="s">
        <v>512</v>
      </c>
      <c r="K332" s="22">
        <v>4000</v>
      </c>
      <c r="L332" s="10">
        <v>2500</v>
      </c>
      <c r="M332" s="10">
        <v>11300000</v>
      </c>
      <c r="N332" s="25" t="s">
        <v>26</v>
      </c>
    </row>
    <row r="333" spans="2:14" s="2" customFormat="1" ht="25.5" x14ac:dyDescent="0.2">
      <c r="B333" s="11" t="s">
        <v>793</v>
      </c>
      <c r="C333" s="11" t="s">
        <v>17</v>
      </c>
      <c r="D333" s="12" t="s">
        <v>843</v>
      </c>
      <c r="E333" s="12">
        <v>130</v>
      </c>
      <c r="F333" s="12" t="s">
        <v>837</v>
      </c>
      <c r="G333" s="13" t="s">
        <v>838</v>
      </c>
      <c r="H333" s="13" t="s">
        <v>839</v>
      </c>
      <c r="I333" s="14" t="s">
        <v>840</v>
      </c>
      <c r="J333" s="15" t="s">
        <v>512</v>
      </c>
      <c r="K333" s="23">
        <v>15000</v>
      </c>
      <c r="L333" s="16">
        <v>8.19</v>
      </c>
      <c r="M333" s="17">
        <v>138821</v>
      </c>
      <c r="N333" s="26" t="s">
        <v>26</v>
      </c>
    </row>
    <row r="334" spans="2:14" s="2" customFormat="1" ht="25.5" x14ac:dyDescent="0.2">
      <c r="B334" s="6" t="s">
        <v>793</v>
      </c>
      <c r="C334" s="6" t="s">
        <v>17</v>
      </c>
      <c r="D334" s="6">
        <v>50105</v>
      </c>
      <c r="E334" s="7">
        <v>130</v>
      </c>
      <c r="F334" s="7" t="s">
        <v>844</v>
      </c>
      <c r="G334" s="7">
        <v>43222620</v>
      </c>
      <c r="H334" s="8">
        <v>92000848</v>
      </c>
      <c r="I334" s="9" t="s">
        <v>845</v>
      </c>
      <c r="J334" s="20" t="s">
        <v>512</v>
      </c>
      <c r="K334" s="22">
        <v>35</v>
      </c>
      <c r="L334" s="10">
        <v>2139690.23</v>
      </c>
      <c r="M334" s="10">
        <f>(L334*K334)</f>
        <v>74889158.049999997</v>
      </c>
      <c r="N334" s="25" t="s">
        <v>278</v>
      </c>
    </row>
    <row r="335" spans="2:14" s="2" customFormat="1" ht="25.5" x14ac:dyDescent="0.2">
      <c r="B335" s="11" t="s">
        <v>793</v>
      </c>
      <c r="C335" s="11" t="s">
        <v>17</v>
      </c>
      <c r="D335" s="12">
        <v>50105</v>
      </c>
      <c r="E335" s="12">
        <v>130</v>
      </c>
      <c r="F335" s="12" t="s">
        <v>844</v>
      </c>
      <c r="G335" s="13">
        <v>43222620</v>
      </c>
      <c r="H335" s="13">
        <v>92022099</v>
      </c>
      <c r="I335" s="14" t="s">
        <v>846</v>
      </c>
      <c r="J335" s="15" t="s">
        <v>512</v>
      </c>
      <c r="K335" s="23">
        <v>16</v>
      </c>
      <c r="L335" s="16">
        <v>3826253.09</v>
      </c>
      <c r="M335" s="17">
        <f>(L335*K335)</f>
        <v>61220049.439999998</v>
      </c>
      <c r="N335" s="26" t="s">
        <v>278</v>
      </c>
    </row>
    <row r="336" spans="2:14" s="2" customFormat="1" ht="25.5" x14ac:dyDescent="0.2">
      <c r="B336" s="6" t="s">
        <v>793</v>
      </c>
      <c r="C336" s="6" t="s">
        <v>17</v>
      </c>
      <c r="D336" s="6">
        <v>50105</v>
      </c>
      <c r="E336" s="7">
        <v>130</v>
      </c>
      <c r="F336" s="7" t="s">
        <v>847</v>
      </c>
      <c r="G336" s="7">
        <v>43222609</v>
      </c>
      <c r="H336" s="8">
        <v>92106369</v>
      </c>
      <c r="I336" s="9" t="s">
        <v>848</v>
      </c>
      <c r="J336" s="20" t="s">
        <v>512</v>
      </c>
      <c r="K336" s="22">
        <v>2</v>
      </c>
      <c r="L336" s="10">
        <v>5572887.6500000004</v>
      </c>
      <c r="M336" s="10">
        <f>(L336*K336)</f>
        <v>11145775.300000001</v>
      </c>
      <c r="N336" s="25" t="s">
        <v>278</v>
      </c>
    </row>
    <row r="337" spans="2:14" s="2" customFormat="1" ht="12.75" x14ac:dyDescent="0.2">
      <c r="B337" s="11" t="s">
        <v>793</v>
      </c>
      <c r="C337" s="11" t="s">
        <v>17</v>
      </c>
      <c r="D337" s="12" t="s">
        <v>327</v>
      </c>
      <c r="E337" s="12">
        <v>100</v>
      </c>
      <c r="F337" s="12" t="s">
        <v>849</v>
      </c>
      <c r="G337" s="13" t="s">
        <v>328</v>
      </c>
      <c r="H337" s="13">
        <v>92004943</v>
      </c>
      <c r="I337" s="14" t="s">
        <v>850</v>
      </c>
      <c r="J337" s="15" t="s">
        <v>851</v>
      </c>
      <c r="K337" s="23">
        <v>1</v>
      </c>
      <c r="L337" s="16">
        <v>2421.59</v>
      </c>
      <c r="M337" s="17">
        <f>((L337*K337)*1.15)*638</f>
        <v>1776720.5830000001</v>
      </c>
      <c r="N337" s="26" t="s">
        <v>278</v>
      </c>
    </row>
    <row r="338" spans="2:14" s="2" customFormat="1" ht="25.5" x14ac:dyDescent="0.2">
      <c r="B338" s="6" t="s">
        <v>793</v>
      </c>
      <c r="C338" s="6" t="s">
        <v>17</v>
      </c>
      <c r="D338" s="6">
        <v>59903</v>
      </c>
      <c r="E338" s="7" t="s">
        <v>555</v>
      </c>
      <c r="F338" s="7" t="s">
        <v>852</v>
      </c>
      <c r="G338" s="7" t="s">
        <v>328</v>
      </c>
      <c r="H338" s="8" t="s">
        <v>853</v>
      </c>
      <c r="I338" s="9" t="s">
        <v>854</v>
      </c>
      <c r="J338" s="20" t="s">
        <v>851</v>
      </c>
      <c r="K338" s="22">
        <v>1</v>
      </c>
      <c r="L338" s="10">
        <v>2373</v>
      </c>
      <c r="M338" s="17">
        <f t="shared" ref="M338:M343" si="17">K338*L338</f>
        <v>2373</v>
      </c>
      <c r="N338" s="25" t="s">
        <v>278</v>
      </c>
    </row>
    <row r="339" spans="2:14" s="2" customFormat="1" ht="38.25" x14ac:dyDescent="0.2">
      <c r="B339" s="11" t="s">
        <v>793</v>
      </c>
      <c r="C339" s="11" t="s">
        <v>17</v>
      </c>
      <c r="D339" s="12">
        <v>59903</v>
      </c>
      <c r="E339" s="12" t="s">
        <v>555</v>
      </c>
      <c r="F339" s="12" t="s">
        <v>852</v>
      </c>
      <c r="G339" s="13" t="s">
        <v>328</v>
      </c>
      <c r="H339" s="13" t="s">
        <v>855</v>
      </c>
      <c r="I339" s="14" t="s">
        <v>856</v>
      </c>
      <c r="J339" s="15" t="s">
        <v>24</v>
      </c>
      <c r="K339" s="23">
        <v>1</v>
      </c>
      <c r="L339" s="16">
        <v>11582.5</v>
      </c>
      <c r="M339" s="17">
        <f t="shared" si="17"/>
        <v>11582.5</v>
      </c>
      <c r="N339" s="26" t="s">
        <v>278</v>
      </c>
    </row>
    <row r="340" spans="2:14" s="2" customFormat="1" ht="25.5" x14ac:dyDescent="0.2">
      <c r="B340" s="6" t="s">
        <v>793</v>
      </c>
      <c r="C340" s="6" t="s">
        <v>17</v>
      </c>
      <c r="D340" s="6">
        <v>59903</v>
      </c>
      <c r="E340" s="7" t="s">
        <v>555</v>
      </c>
      <c r="F340" s="7" t="s">
        <v>852</v>
      </c>
      <c r="G340" s="7" t="s">
        <v>857</v>
      </c>
      <c r="H340" s="8" t="s">
        <v>858</v>
      </c>
      <c r="I340" s="9" t="s">
        <v>859</v>
      </c>
      <c r="J340" s="20" t="s">
        <v>851</v>
      </c>
      <c r="K340" s="22">
        <v>4</v>
      </c>
      <c r="L340" s="10">
        <v>2316</v>
      </c>
      <c r="M340" s="10">
        <f t="shared" si="17"/>
        <v>9264</v>
      </c>
      <c r="N340" s="25" t="s">
        <v>278</v>
      </c>
    </row>
    <row r="341" spans="2:14" s="2" customFormat="1" ht="38.25" x14ac:dyDescent="0.2">
      <c r="B341" s="11" t="s">
        <v>793</v>
      </c>
      <c r="C341" s="11" t="s">
        <v>17</v>
      </c>
      <c r="D341" s="12">
        <v>59903</v>
      </c>
      <c r="E341" s="12" t="s">
        <v>555</v>
      </c>
      <c r="F341" s="12" t="s">
        <v>852</v>
      </c>
      <c r="G341" s="13" t="s">
        <v>328</v>
      </c>
      <c r="H341" s="13" t="s">
        <v>860</v>
      </c>
      <c r="I341" s="14" t="s">
        <v>861</v>
      </c>
      <c r="J341" s="15" t="s">
        <v>24</v>
      </c>
      <c r="K341" s="23">
        <v>1</v>
      </c>
      <c r="L341" s="16">
        <v>2384.3000000000002</v>
      </c>
      <c r="M341" s="17">
        <f>K341*L341</f>
        <v>2384.3000000000002</v>
      </c>
      <c r="N341" s="26" t="s">
        <v>278</v>
      </c>
    </row>
    <row r="342" spans="2:14" s="2" customFormat="1" ht="25.5" x14ac:dyDescent="0.2">
      <c r="B342" s="6" t="s">
        <v>793</v>
      </c>
      <c r="C342" s="6" t="s">
        <v>17</v>
      </c>
      <c r="D342" s="6">
        <v>59903</v>
      </c>
      <c r="E342" s="7" t="s">
        <v>555</v>
      </c>
      <c r="F342" s="7" t="s">
        <v>852</v>
      </c>
      <c r="G342" s="7" t="s">
        <v>857</v>
      </c>
      <c r="H342" s="8" t="s">
        <v>862</v>
      </c>
      <c r="I342" s="9" t="s">
        <v>863</v>
      </c>
      <c r="J342" s="20" t="s">
        <v>851</v>
      </c>
      <c r="K342" s="22">
        <v>4</v>
      </c>
      <c r="L342" s="10">
        <v>508.5</v>
      </c>
      <c r="M342" s="10">
        <f t="shared" si="17"/>
        <v>2034</v>
      </c>
      <c r="N342" s="25" t="s">
        <v>278</v>
      </c>
    </row>
    <row r="343" spans="2:14" s="2" customFormat="1" ht="51" x14ac:dyDescent="0.2">
      <c r="B343" s="11" t="s">
        <v>793</v>
      </c>
      <c r="C343" s="11" t="s">
        <v>17</v>
      </c>
      <c r="D343" s="12">
        <v>59903</v>
      </c>
      <c r="E343" s="12" t="s">
        <v>555</v>
      </c>
      <c r="F343" s="12" t="s">
        <v>852</v>
      </c>
      <c r="G343" s="13" t="s">
        <v>328</v>
      </c>
      <c r="H343" s="13" t="s">
        <v>864</v>
      </c>
      <c r="I343" s="14" t="s">
        <v>865</v>
      </c>
      <c r="J343" s="15" t="s">
        <v>851</v>
      </c>
      <c r="K343" s="23">
        <v>4</v>
      </c>
      <c r="L343" s="16">
        <v>1634.53</v>
      </c>
      <c r="M343" s="10">
        <f t="shared" si="17"/>
        <v>6538.12</v>
      </c>
      <c r="N343" s="26" t="s">
        <v>278</v>
      </c>
    </row>
    <row r="344" spans="2:14" s="2" customFormat="1" ht="51" x14ac:dyDescent="0.2">
      <c r="B344" s="6" t="s">
        <v>793</v>
      </c>
      <c r="C344" s="6" t="s">
        <v>17</v>
      </c>
      <c r="D344" s="6">
        <v>59903</v>
      </c>
      <c r="E344" s="7" t="s">
        <v>555</v>
      </c>
      <c r="F344" s="7" t="s">
        <v>852</v>
      </c>
      <c r="G344" s="7" t="s">
        <v>328</v>
      </c>
      <c r="H344" s="8" t="s">
        <v>866</v>
      </c>
      <c r="I344" s="9" t="s">
        <v>867</v>
      </c>
      <c r="J344" s="20" t="s">
        <v>851</v>
      </c>
      <c r="K344" s="22">
        <v>1</v>
      </c>
      <c r="L344" s="10">
        <v>7308.82</v>
      </c>
      <c r="M344" s="17">
        <f>K344*L344</f>
        <v>7308.82</v>
      </c>
      <c r="N344" s="25" t="s">
        <v>278</v>
      </c>
    </row>
    <row r="345" spans="2:14" s="2" customFormat="1" ht="38.25" x14ac:dyDescent="0.2">
      <c r="B345" s="11" t="s">
        <v>793</v>
      </c>
      <c r="C345" s="11" t="s">
        <v>17</v>
      </c>
      <c r="D345" s="12" t="s">
        <v>327</v>
      </c>
      <c r="E345" s="12" t="s">
        <v>555</v>
      </c>
      <c r="F345" s="12" t="s">
        <v>38</v>
      </c>
      <c r="G345" s="13" t="s">
        <v>868</v>
      </c>
      <c r="H345" s="13" t="s">
        <v>869</v>
      </c>
      <c r="I345" s="14" t="s">
        <v>870</v>
      </c>
      <c r="J345" s="15" t="s">
        <v>851</v>
      </c>
      <c r="K345" s="23">
        <v>1</v>
      </c>
      <c r="L345" s="16"/>
      <c r="M345" s="17">
        <v>243265354.38</v>
      </c>
      <c r="N345" s="26" t="s">
        <v>278</v>
      </c>
    </row>
    <row r="346" spans="2:14" s="2" customFormat="1" ht="25.5" x14ac:dyDescent="0.2">
      <c r="B346" s="6" t="s">
        <v>793</v>
      </c>
      <c r="C346" s="6" t="s">
        <v>17</v>
      </c>
      <c r="D346" s="6" t="s">
        <v>327</v>
      </c>
      <c r="E346" s="7" t="s">
        <v>555</v>
      </c>
      <c r="F346" s="7" t="s">
        <v>871</v>
      </c>
      <c r="G346" s="7">
        <v>81112202</v>
      </c>
      <c r="H346" s="8">
        <v>92070959</v>
      </c>
      <c r="I346" s="9" t="s">
        <v>872</v>
      </c>
      <c r="J346" s="20" t="s">
        <v>851</v>
      </c>
      <c r="K346" s="22">
        <v>1</v>
      </c>
      <c r="L346" s="10">
        <v>84790.19</v>
      </c>
      <c r="M346" s="17">
        <f>K346*L346</f>
        <v>84790.19</v>
      </c>
      <c r="N346" s="25" t="s">
        <v>278</v>
      </c>
    </row>
    <row r="347" spans="2:14" s="2" customFormat="1" ht="25.5" x14ac:dyDescent="0.2">
      <c r="B347" s="11" t="s">
        <v>793</v>
      </c>
      <c r="C347" s="11" t="s">
        <v>17</v>
      </c>
      <c r="D347" s="12">
        <v>59903</v>
      </c>
      <c r="E347" s="12" t="s">
        <v>555</v>
      </c>
      <c r="F347" s="12" t="s">
        <v>873</v>
      </c>
      <c r="G347" s="13" t="s">
        <v>857</v>
      </c>
      <c r="H347" s="13" t="s">
        <v>874</v>
      </c>
      <c r="I347" s="14" t="s">
        <v>875</v>
      </c>
      <c r="J347" s="15" t="s">
        <v>851</v>
      </c>
      <c r="K347" s="23">
        <v>1</v>
      </c>
      <c r="L347" s="16">
        <v>271200</v>
      </c>
      <c r="M347" s="17">
        <f t="shared" ref="M347:M349" si="18">((L347*K347)*1.15)*638</f>
        <v>198979440</v>
      </c>
      <c r="N347" s="26" t="s">
        <v>278</v>
      </c>
    </row>
    <row r="348" spans="2:14" s="2" customFormat="1" ht="12.75" x14ac:dyDescent="0.2">
      <c r="B348" s="6" t="s">
        <v>793</v>
      </c>
      <c r="C348" s="6" t="s">
        <v>17</v>
      </c>
      <c r="D348" s="6" t="s">
        <v>327</v>
      </c>
      <c r="E348" s="7" t="s">
        <v>555</v>
      </c>
      <c r="F348" s="7" t="s">
        <v>873</v>
      </c>
      <c r="G348" s="7" t="s">
        <v>857</v>
      </c>
      <c r="H348" s="8" t="s">
        <v>876</v>
      </c>
      <c r="I348" s="9" t="s">
        <v>877</v>
      </c>
      <c r="J348" s="20" t="s">
        <v>851</v>
      </c>
      <c r="K348" s="22">
        <v>1</v>
      </c>
      <c r="L348" s="10">
        <v>36475.839999999997</v>
      </c>
      <c r="M348" s="10">
        <f t="shared" si="18"/>
        <v>26762323.807999995</v>
      </c>
      <c r="N348" s="25" t="s">
        <v>278</v>
      </c>
    </row>
    <row r="349" spans="2:14" s="2" customFormat="1" ht="12.75" x14ac:dyDescent="0.2">
      <c r="B349" s="11" t="s">
        <v>793</v>
      </c>
      <c r="C349" s="11" t="s">
        <v>17</v>
      </c>
      <c r="D349" s="12">
        <v>59903</v>
      </c>
      <c r="E349" s="12">
        <v>100</v>
      </c>
      <c r="F349" s="12" t="s">
        <v>878</v>
      </c>
      <c r="G349" s="13">
        <v>43232305</v>
      </c>
      <c r="H349" s="13">
        <v>92081296</v>
      </c>
      <c r="I349" s="14" t="s">
        <v>879</v>
      </c>
      <c r="J349" s="15" t="s">
        <v>851</v>
      </c>
      <c r="K349" s="23">
        <v>1</v>
      </c>
      <c r="L349" s="16">
        <v>2915.4</v>
      </c>
      <c r="M349" s="17">
        <f t="shared" si="18"/>
        <v>2139028.98</v>
      </c>
      <c r="N349" s="26" t="s">
        <v>278</v>
      </c>
    </row>
    <row r="350" spans="2:14" s="2" customFormat="1" ht="12.75" x14ac:dyDescent="0.2">
      <c r="B350" s="6" t="s">
        <v>793</v>
      </c>
      <c r="C350" s="6" t="s">
        <v>17</v>
      </c>
      <c r="D350" s="6">
        <v>59903</v>
      </c>
      <c r="E350" s="7">
        <v>100</v>
      </c>
      <c r="F350" s="7" t="s">
        <v>878</v>
      </c>
      <c r="G350" s="7">
        <v>43232305</v>
      </c>
      <c r="H350" s="8">
        <v>92081296</v>
      </c>
      <c r="I350" s="9" t="s">
        <v>880</v>
      </c>
      <c r="J350" s="20" t="s">
        <v>851</v>
      </c>
      <c r="K350" s="22">
        <v>1</v>
      </c>
      <c r="L350" s="10">
        <v>111000</v>
      </c>
      <c r="M350" s="10">
        <f>((L350*K350))</f>
        <v>111000</v>
      </c>
      <c r="N350" s="25" t="s">
        <v>278</v>
      </c>
    </row>
    <row r="351" spans="2:14" s="2" customFormat="1" ht="12.75" x14ac:dyDescent="0.2">
      <c r="B351" s="11" t="s">
        <v>793</v>
      </c>
      <c r="C351" s="11" t="s">
        <v>17</v>
      </c>
      <c r="D351" s="12">
        <v>59903</v>
      </c>
      <c r="E351" s="12">
        <v>100</v>
      </c>
      <c r="F351" s="12" t="s">
        <v>878</v>
      </c>
      <c r="G351" s="13">
        <v>43232305</v>
      </c>
      <c r="H351" s="13">
        <v>92081296</v>
      </c>
      <c r="I351" s="14" t="s">
        <v>881</v>
      </c>
      <c r="J351" s="15" t="s">
        <v>851</v>
      </c>
      <c r="K351" s="23">
        <v>1</v>
      </c>
      <c r="L351" s="16">
        <v>34348052.740000002</v>
      </c>
      <c r="M351" s="17">
        <f>(L351*K351)</f>
        <v>34348052.740000002</v>
      </c>
      <c r="N351" s="26" t="s">
        <v>278</v>
      </c>
    </row>
    <row r="352" spans="2:14" s="2" customFormat="1" ht="38.25" x14ac:dyDescent="0.2">
      <c r="B352" s="6" t="s">
        <v>882</v>
      </c>
      <c r="C352" s="6" t="s">
        <v>28</v>
      </c>
      <c r="D352" s="6">
        <v>10307</v>
      </c>
      <c r="E352" s="7" t="s">
        <v>883</v>
      </c>
      <c r="F352" s="7" t="s">
        <v>76</v>
      </c>
      <c r="G352" s="7">
        <v>81112099</v>
      </c>
      <c r="H352" s="8" t="s">
        <v>884</v>
      </c>
      <c r="I352" s="9" t="s">
        <v>885</v>
      </c>
      <c r="J352" s="20" t="s">
        <v>24</v>
      </c>
      <c r="K352" s="22">
        <v>1</v>
      </c>
      <c r="L352" s="10">
        <v>50000</v>
      </c>
      <c r="M352" s="10">
        <f>K352*L352</f>
        <v>50000</v>
      </c>
      <c r="N352" s="25" t="s">
        <v>26</v>
      </c>
    </row>
    <row r="353" spans="2:14" s="2" customFormat="1" ht="12.75" x14ac:dyDescent="0.2">
      <c r="B353" s="11" t="s">
        <v>882</v>
      </c>
      <c r="C353" s="11" t="s">
        <v>27</v>
      </c>
      <c r="D353" s="12">
        <v>10401</v>
      </c>
      <c r="E353" s="12" t="s">
        <v>341</v>
      </c>
      <c r="F353" s="12" t="s">
        <v>342</v>
      </c>
      <c r="G353" s="13" t="s">
        <v>886</v>
      </c>
      <c r="H353" s="13" t="s">
        <v>887</v>
      </c>
      <c r="I353" s="14" t="s">
        <v>888</v>
      </c>
      <c r="J353" s="15" t="s">
        <v>24</v>
      </c>
      <c r="K353" s="23">
        <v>10</v>
      </c>
      <c r="L353" s="16">
        <v>46000</v>
      </c>
      <c r="M353" s="17">
        <f t="shared" ref="M353:M416" si="19">K353*L353</f>
        <v>460000</v>
      </c>
      <c r="N353" s="26" t="s">
        <v>26</v>
      </c>
    </row>
    <row r="354" spans="2:14" s="2" customFormat="1" ht="25.5" x14ac:dyDescent="0.2">
      <c r="B354" s="6" t="s">
        <v>882</v>
      </c>
      <c r="C354" s="6" t="s">
        <v>17</v>
      </c>
      <c r="D354" s="6" t="s">
        <v>889</v>
      </c>
      <c r="E354" s="7" t="s">
        <v>19</v>
      </c>
      <c r="F354" s="7" t="s">
        <v>890</v>
      </c>
      <c r="G354" s="7" t="s">
        <v>891</v>
      </c>
      <c r="H354" s="8">
        <v>92083267</v>
      </c>
      <c r="I354" s="9" t="s">
        <v>892</v>
      </c>
      <c r="J354" s="20" t="s">
        <v>24</v>
      </c>
      <c r="K354" s="22">
        <v>20</v>
      </c>
      <c r="L354" s="10">
        <v>10000</v>
      </c>
      <c r="M354" s="10">
        <f t="shared" si="19"/>
        <v>200000</v>
      </c>
      <c r="N354" s="25" t="s">
        <v>26</v>
      </c>
    </row>
    <row r="355" spans="2:14" s="2" customFormat="1" ht="25.5" x14ac:dyDescent="0.2">
      <c r="B355" s="11" t="s">
        <v>882</v>
      </c>
      <c r="C355" s="11" t="s">
        <v>30</v>
      </c>
      <c r="D355" s="12" t="s">
        <v>889</v>
      </c>
      <c r="E355" s="12" t="s">
        <v>19</v>
      </c>
      <c r="F355" s="12" t="s">
        <v>890</v>
      </c>
      <c r="G355" s="13" t="s">
        <v>891</v>
      </c>
      <c r="H355" s="13">
        <v>92083267</v>
      </c>
      <c r="I355" s="14" t="s">
        <v>892</v>
      </c>
      <c r="J355" s="15" t="s">
        <v>24</v>
      </c>
      <c r="K355" s="23">
        <v>20</v>
      </c>
      <c r="L355" s="16">
        <v>15000</v>
      </c>
      <c r="M355" s="17">
        <f t="shared" si="19"/>
        <v>300000</v>
      </c>
      <c r="N355" s="26" t="s">
        <v>26</v>
      </c>
    </row>
    <row r="356" spans="2:14" s="2" customFormat="1" ht="12.75" x14ac:dyDescent="0.2">
      <c r="B356" s="6" t="s">
        <v>882</v>
      </c>
      <c r="C356" s="6" t="s">
        <v>27</v>
      </c>
      <c r="D356" s="6">
        <v>10499</v>
      </c>
      <c r="E356" s="7" t="s">
        <v>341</v>
      </c>
      <c r="F356" s="7" t="s">
        <v>893</v>
      </c>
      <c r="G356" s="7" t="s">
        <v>894</v>
      </c>
      <c r="H356" s="8" t="s">
        <v>895</v>
      </c>
      <c r="I356" s="9" t="s">
        <v>896</v>
      </c>
      <c r="J356" s="20" t="s">
        <v>24</v>
      </c>
      <c r="K356" s="22">
        <v>5</v>
      </c>
      <c r="L356" s="10">
        <v>40000</v>
      </c>
      <c r="M356" s="10">
        <f t="shared" si="19"/>
        <v>200000</v>
      </c>
      <c r="N356" s="25" t="s">
        <v>26</v>
      </c>
    </row>
    <row r="357" spans="2:14" s="2" customFormat="1" ht="12.75" x14ac:dyDescent="0.2">
      <c r="B357" s="11" t="s">
        <v>882</v>
      </c>
      <c r="C357" s="11" t="s">
        <v>27</v>
      </c>
      <c r="D357" s="12">
        <v>10500</v>
      </c>
      <c r="E357" s="12" t="s">
        <v>341</v>
      </c>
      <c r="F357" s="12" t="s">
        <v>893</v>
      </c>
      <c r="G357" s="13" t="s">
        <v>894</v>
      </c>
      <c r="H357" s="13" t="s">
        <v>895</v>
      </c>
      <c r="I357" s="14" t="s">
        <v>897</v>
      </c>
      <c r="J357" s="15" t="s">
        <v>24</v>
      </c>
      <c r="K357" s="23">
        <v>1</v>
      </c>
      <c r="L357" s="16">
        <v>60000</v>
      </c>
      <c r="M357" s="17">
        <f t="shared" si="19"/>
        <v>60000</v>
      </c>
      <c r="N357" s="26" t="s">
        <v>26</v>
      </c>
    </row>
    <row r="358" spans="2:14" s="2" customFormat="1" ht="12.75" x14ac:dyDescent="0.2">
      <c r="B358" s="6" t="s">
        <v>882</v>
      </c>
      <c r="C358" s="6" t="s">
        <v>30</v>
      </c>
      <c r="D358" s="6" t="s">
        <v>898</v>
      </c>
      <c r="E358" s="7" t="s">
        <v>341</v>
      </c>
      <c r="F358" s="7" t="s">
        <v>893</v>
      </c>
      <c r="G358" s="7">
        <v>70122099</v>
      </c>
      <c r="H358" s="8">
        <v>92300927</v>
      </c>
      <c r="I358" s="9" t="s">
        <v>899</v>
      </c>
      <c r="J358" s="20" t="s">
        <v>24</v>
      </c>
      <c r="K358" s="22">
        <v>3</v>
      </c>
      <c r="L358" s="10">
        <v>40000</v>
      </c>
      <c r="M358" s="10">
        <f t="shared" si="19"/>
        <v>120000</v>
      </c>
      <c r="N358" s="25" t="s">
        <v>26</v>
      </c>
    </row>
    <row r="359" spans="2:14" s="2" customFormat="1" ht="12.75" x14ac:dyDescent="0.2">
      <c r="B359" s="11" t="s">
        <v>882</v>
      </c>
      <c r="C359" s="11" t="s">
        <v>28</v>
      </c>
      <c r="D359" s="12">
        <v>10502</v>
      </c>
      <c r="E359" s="12" t="s">
        <v>883</v>
      </c>
      <c r="F359" s="12" t="s">
        <v>76</v>
      </c>
      <c r="G359" s="13">
        <v>90101603</v>
      </c>
      <c r="H359" s="13" t="s">
        <v>900</v>
      </c>
      <c r="I359" s="14" t="s">
        <v>901</v>
      </c>
      <c r="J359" s="15" t="s">
        <v>24</v>
      </c>
      <c r="K359" s="23">
        <v>208</v>
      </c>
      <c r="L359" s="16">
        <v>3200</v>
      </c>
      <c r="M359" s="17">
        <f t="shared" si="19"/>
        <v>665600</v>
      </c>
      <c r="N359" s="26" t="s">
        <v>26</v>
      </c>
    </row>
    <row r="360" spans="2:14" s="2" customFormat="1" ht="12.75" x14ac:dyDescent="0.2">
      <c r="B360" s="6" t="s">
        <v>882</v>
      </c>
      <c r="C360" s="6" t="s">
        <v>28</v>
      </c>
      <c r="D360" s="6">
        <v>10502</v>
      </c>
      <c r="E360" s="7" t="s">
        <v>883</v>
      </c>
      <c r="F360" s="7" t="s">
        <v>76</v>
      </c>
      <c r="G360" s="7">
        <v>90101603</v>
      </c>
      <c r="H360" s="8" t="s">
        <v>900</v>
      </c>
      <c r="I360" s="9" t="s">
        <v>902</v>
      </c>
      <c r="J360" s="20" t="s">
        <v>24</v>
      </c>
      <c r="K360" s="22">
        <v>832</v>
      </c>
      <c r="L360" s="10">
        <v>5250</v>
      </c>
      <c r="M360" s="10">
        <f t="shared" si="19"/>
        <v>4368000</v>
      </c>
      <c r="N360" s="25" t="s">
        <v>26</v>
      </c>
    </row>
    <row r="361" spans="2:14" s="2" customFormat="1" ht="25.5" x14ac:dyDescent="0.2">
      <c r="B361" s="11" t="s">
        <v>882</v>
      </c>
      <c r="C361" s="11" t="s">
        <v>28</v>
      </c>
      <c r="D361" s="12">
        <v>10804</v>
      </c>
      <c r="E361" s="12" t="s">
        <v>341</v>
      </c>
      <c r="F361" s="12" t="s">
        <v>408</v>
      </c>
      <c r="G361" s="13">
        <v>72151802</v>
      </c>
      <c r="H361" s="13">
        <v>92201871</v>
      </c>
      <c r="I361" s="14" t="s">
        <v>903</v>
      </c>
      <c r="J361" s="15" t="s">
        <v>24</v>
      </c>
      <c r="K361" s="23">
        <v>1</v>
      </c>
      <c r="L361" s="16">
        <v>25000000</v>
      </c>
      <c r="M361" s="17">
        <f t="shared" si="19"/>
        <v>25000000</v>
      </c>
      <c r="N361" s="26" t="s">
        <v>26</v>
      </c>
    </row>
    <row r="362" spans="2:14" s="2" customFormat="1" ht="25.5" x14ac:dyDescent="0.2">
      <c r="B362" s="6" t="s">
        <v>882</v>
      </c>
      <c r="C362" s="6" t="s">
        <v>28</v>
      </c>
      <c r="D362" s="6">
        <v>10804</v>
      </c>
      <c r="E362" s="7" t="s">
        <v>341</v>
      </c>
      <c r="F362" s="7" t="s">
        <v>408</v>
      </c>
      <c r="G362" s="7">
        <v>72151802</v>
      </c>
      <c r="H362" s="8">
        <v>92296900</v>
      </c>
      <c r="I362" s="9" t="s">
        <v>903</v>
      </c>
      <c r="J362" s="20" t="s">
        <v>24</v>
      </c>
      <c r="K362" s="22">
        <v>1</v>
      </c>
      <c r="L362" s="10">
        <v>15000000</v>
      </c>
      <c r="M362" s="10">
        <f t="shared" si="19"/>
        <v>15000000</v>
      </c>
      <c r="N362" s="25" t="s">
        <v>26</v>
      </c>
    </row>
    <row r="363" spans="2:14" s="2" customFormat="1" ht="12.75" x14ac:dyDescent="0.2">
      <c r="B363" s="11" t="s">
        <v>882</v>
      </c>
      <c r="C363" s="11" t="s">
        <v>27</v>
      </c>
      <c r="D363" s="12">
        <v>20101</v>
      </c>
      <c r="E363" s="12" t="s">
        <v>357</v>
      </c>
      <c r="F363" s="12" t="s">
        <v>893</v>
      </c>
      <c r="G363" s="13">
        <v>15121501</v>
      </c>
      <c r="H363" s="13">
        <v>92017636</v>
      </c>
      <c r="I363" s="14" t="s">
        <v>904</v>
      </c>
      <c r="J363" s="15" t="s">
        <v>24</v>
      </c>
      <c r="K363" s="23">
        <v>175</v>
      </c>
      <c r="L363" s="16">
        <v>8500</v>
      </c>
      <c r="M363" s="17">
        <f t="shared" si="19"/>
        <v>1487500</v>
      </c>
      <c r="N363" s="26" t="s">
        <v>26</v>
      </c>
    </row>
    <row r="364" spans="2:14" s="2" customFormat="1" ht="12.75" x14ac:dyDescent="0.2">
      <c r="B364" s="6" t="s">
        <v>882</v>
      </c>
      <c r="C364" s="6" t="s">
        <v>28</v>
      </c>
      <c r="D364" s="6">
        <v>20101</v>
      </c>
      <c r="E364" s="7" t="s">
        <v>352</v>
      </c>
      <c r="F364" s="7" t="s">
        <v>62</v>
      </c>
      <c r="G364" s="7">
        <v>15101505</v>
      </c>
      <c r="H364" s="8">
        <v>92041649</v>
      </c>
      <c r="I364" s="9" t="s">
        <v>905</v>
      </c>
      <c r="J364" s="20" t="s">
        <v>137</v>
      </c>
      <c r="K364" s="22">
        <v>43700</v>
      </c>
      <c r="L364" s="10">
        <v>567.6</v>
      </c>
      <c r="M364" s="10">
        <f t="shared" si="19"/>
        <v>24804120</v>
      </c>
      <c r="N364" s="25" t="s">
        <v>26</v>
      </c>
    </row>
    <row r="365" spans="2:14" s="2" customFormat="1" ht="12.75" x14ac:dyDescent="0.2">
      <c r="B365" s="11" t="s">
        <v>882</v>
      </c>
      <c r="C365" s="11" t="s">
        <v>30</v>
      </c>
      <c r="D365" s="12" t="s">
        <v>31</v>
      </c>
      <c r="E365" s="12" t="s">
        <v>273</v>
      </c>
      <c r="F365" s="12" t="s">
        <v>906</v>
      </c>
      <c r="G365" s="13">
        <v>15121902</v>
      </c>
      <c r="H365" s="13">
        <v>90015654</v>
      </c>
      <c r="I365" s="14" t="s">
        <v>907</v>
      </c>
      <c r="J365" s="15" t="s">
        <v>908</v>
      </c>
      <c r="K365" s="23">
        <v>1</v>
      </c>
      <c r="L365" s="16">
        <v>2550</v>
      </c>
      <c r="M365" s="17">
        <f t="shared" si="19"/>
        <v>2550</v>
      </c>
      <c r="N365" s="26" t="s">
        <v>26</v>
      </c>
    </row>
    <row r="366" spans="2:14" s="2" customFormat="1" ht="12.75" x14ac:dyDescent="0.2">
      <c r="B366" s="6" t="s">
        <v>882</v>
      </c>
      <c r="C366" s="6" t="s">
        <v>27</v>
      </c>
      <c r="D366" s="6" t="s">
        <v>909</v>
      </c>
      <c r="E366" s="7" t="s">
        <v>352</v>
      </c>
      <c r="F366" s="7" t="s">
        <v>76</v>
      </c>
      <c r="G366" s="7" t="s">
        <v>910</v>
      </c>
      <c r="H366" s="8" t="s">
        <v>911</v>
      </c>
      <c r="I366" s="9" t="s">
        <v>912</v>
      </c>
      <c r="J366" s="20" t="s">
        <v>24</v>
      </c>
      <c r="K366" s="22">
        <v>5</v>
      </c>
      <c r="L366" s="10">
        <v>18000</v>
      </c>
      <c r="M366" s="10">
        <f t="shared" si="19"/>
        <v>90000</v>
      </c>
      <c r="N366" s="25" t="s">
        <v>26</v>
      </c>
    </row>
    <row r="367" spans="2:14" s="2" customFormat="1" ht="12.75" x14ac:dyDescent="0.2">
      <c r="B367" s="11" t="s">
        <v>882</v>
      </c>
      <c r="C367" s="11" t="s">
        <v>27</v>
      </c>
      <c r="D367" s="12">
        <v>20103</v>
      </c>
      <c r="E367" s="12" t="s">
        <v>352</v>
      </c>
      <c r="F367" s="12" t="s">
        <v>913</v>
      </c>
      <c r="G367" s="13">
        <v>51472901</v>
      </c>
      <c r="H367" s="13">
        <v>92128675</v>
      </c>
      <c r="I367" s="14" t="s">
        <v>914</v>
      </c>
      <c r="J367" s="15" t="s">
        <v>137</v>
      </c>
      <c r="K367" s="23">
        <v>4</v>
      </c>
      <c r="L367" s="16">
        <v>13000</v>
      </c>
      <c r="M367" s="17">
        <f t="shared" si="19"/>
        <v>52000</v>
      </c>
      <c r="N367" s="26" t="s">
        <v>26</v>
      </c>
    </row>
    <row r="368" spans="2:14" s="2" customFormat="1" ht="25.5" x14ac:dyDescent="0.2">
      <c r="B368" s="6" t="s">
        <v>882</v>
      </c>
      <c r="C368" s="6" t="s">
        <v>27</v>
      </c>
      <c r="D368" s="6">
        <v>20103</v>
      </c>
      <c r="E368" s="7" t="s">
        <v>352</v>
      </c>
      <c r="F368" s="7" t="s">
        <v>608</v>
      </c>
      <c r="G368" s="7">
        <v>51451612</v>
      </c>
      <c r="H368" s="8">
        <v>92085004</v>
      </c>
      <c r="I368" s="9" t="s">
        <v>915</v>
      </c>
      <c r="J368" s="20" t="s">
        <v>137</v>
      </c>
      <c r="K368" s="22">
        <v>6</v>
      </c>
      <c r="L368" s="10">
        <v>20000</v>
      </c>
      <c r="M368" s="10">
        <f t="shared" si="19"/>
        <v>120000</v>
      </c>
      <c r="N368" s="25" t="s">
        <v>26</v>
      </c>
    </row>
    <row r="369" spans="2:14" s="2" customFormat="1" ht="25.5" x14ac:dyDescent="0.2">
      <c r="B369" s="11" t="s">
        <v>882</v>
      </c>
      <c r="C369" s="11" t="s">
        <v>27</v>
      </c>
      <c r="D369" s="12">
        <v>20103</v>
      </c>
      <c r="E369" s="12" t="s">
        <v>352</v>
      </c>
      <c r="F369" s="12">
        <v>100280</v>
      </c>
      <c r="G369" s="13">
        <v>10191509</v>
      </c>
      <c r="H369" s="13">
        <v>92083621</v>
      </c>
      <c r="I369" s="14" t="s">
        <v>916</v>
      </c>
      <c r="J369" s="15" t="s">
        <v>917</v>
      </c>
      <c r="K369" s="23">
        <v>6</v>
      </c>
      <c r="L369" s="16">
        <v>5000</v>
      </c>
      <c r="M369" s="17">
        <f t="shared" si="19"/>
        <v>30000</v>
      </c>
      <c r="N369" s="26" t="s">
        <v>26</v>
      </c>
    </row>
    <row r="370" spans="2:14" s="2" customFormat="1" ht="38.25" x14ac:dyDescent="0.2">
      <c r="B370" s="6" t="s">
        <v>882</v>
      </c>
      <c r="C370" s="6" t="s">
        <v>27</v>
      </c>
      <c r="D370" s="6">
        <v>20103</v>
      </c>
      <c r="E370" s="7" t="s">
        <v>352</v>
      </c>
      <c r="F370" s="7" t="s">
        <v>608</v>
      </c>
      <c r="G370" s="7">
        <v>51101693</v>
      </c>
      <c r="H370" s="8">
        <v>92084063</v>
      </c>
      <c r="I370" s="9" t="s">
        <v>918</v>
      </c>
      <c r="J370" s="20" t="s">
        <v>137</v>
      </c>
      <c r="K370" s="22">
        <v>4</v>
      </c>
      <c r="L370" s="10">
        <v>65236</v>
      </c>
      <c r="M370" s="10">
        <f t="shared" si="19"/>
        <v>260944</v>
      </c>
      <c r="N370" s="25" t="s">
        <v>26</v>
      </c>
    </row>
    <row r="371" spans="2:14" s="2" customFormat="1" ht="25.5" x14ac:dyDescent="0.2">
      <c r="B371" s="11" t="s">
        <v>882</v>
      </c>
      <c r="C371" s="11" t="s">
        <v>27</v>
      </c>
      <c r="D371" s="12">
        <v>20103</v>
      </c>
      <c r="E371" s="12" t="s">
        <v>348</v>
      </c>
      <c r="F371" s="12" t="s">
        <v>641</v>
      </c>
      <c r="G371" s="13" t="s">
        <v>919</v>
      </c>
      <c r="H371" s="13">
        <v>92084068</v>
      </c>
      <c r="I371" s="14" t="s">
        <v>920</v>
      </c>
      <c r="J371" s="15" t="s">
        <v>24</v>
      </c>
      <c r="K371" s="23">
        <v>10</v>
      </c>
      <c r="L371" s="16">
        <v>7820</v>
      </c>
      <c r="M371" s="17">
        <f t="shared" si="19"/>
        <v>78200</v>
      </c>
      <c r="N371" s="26" t="s">
        <v>26</v>
      </c>
    </row>
    <row r="372" spans="2:14" s="2" customFormat="1" ht="25.5" x14ac:dyDescent="0.2">
      <c r="B372" s="6" t="s">
        <v>882</v>
      </c>
      <c r="C372" s="6" t="s">
        <v>27</v>
      </c>
      <c r="D372" s="6">
        <v>20103</v>
      </c>
      <c r="E372" s="7" t="s">
        <v>348</v>
      </c>
      <c r="F372" s="7" t="s">
        <v>76</v>
      </c>
      <c r="G372" s="7" t="s">
        <v>921</v>
      </c>
      <c r="H372" s="8">
        <v>92084066</v>
      </c>
      <c r="I372" s="9" t="s">
        <v>922</v>
      </c>
      <c r="J372" s="20" t="s">
        <v>24</v>
      </c>
      <c r="K372" s="22">
        <v>32</v>
      </c>
      <c r="L372" s="10">
        <v>3410</v>
      </c>
      <c r="M372" s="10">
        <f t="shared" si="19"/>
        <v>109120</v>
      </c>
      <c r="N372" s="25" t="s">
        <v>26</v>
      </c>
    </row>
    <row r="373" spans="2:14" s="2" customFormat="1" ht="25.5" x14ac:dyDescent="0.2">
      <c r="B373" s="11" t="s">
        <v>882</v>
      </c>
      <c r="C373" s="11" t="s">
        <v>27</v>
      </c>
      <c r="D373" s="12">
        <v>20103</v>
      </c>
      <c r="E373" s="12" t="s">
        <v>348</v>
      </c>
      <c r="F373" s="12" t="s">
        <v>76</v>
      </c>
      <c r="G373" s="13" t="s">
        <v>923</v>
      </c>
      <c r="H373" s="13">
        <v>92084067</v>
      </c>
      <c r="I373" s="14" t="s">
        <v>924</v>
      </c>
      <c r="J373" s="15" t="s">
        <v>24</v>
      </c>
      <c r="K373" s="23">
        <v>15</v>
      </c>
      <c r="L373" s="16">
        <v>4260</v>
      </c>
      <c r="M373" s="17">
        <f t="shared" si="19"/>
        <v>63900</v>
      </c>
      <c r="N373" s="26" t="s">
        <v>26</v>
      </c>
    </row>
    <row r="374" spans="2:14" s="2" customFormat="1" ht="25.5" x14ac:dyDescent="0.2">
      <c r="B374" s="6" t="s">
        <v>882</v>
      </c>
      <c r="C374" s="6" t="s">
        <v>27</v>
      </c>
      <c r="D374" s="6">
        <v>20103</v>
      </c>
      <c r="E374" s="7">
        <v>145</v>
      </c>
      <c r="F374" s="7" t="s">
        <v>76</v>
      </c>
      <c r="G374" s="7">
        <v>51204299</v>
      </c>
      <c r="H374" s="8">
        <v>92083150</v>
      </c>
      <c r="I374" s="9" t="s">
        <v>925</v>
      </c>
      <c r="J374" s="20" t="s">
        <v>24</v>
      </c>
      <c r="K374" s="22">
        <v>10</v>
      </c>
      <c r="L374" s="10">
        <v>6200</v>
      </c>
      <c r="M374" s="10">
        <f t="shared" si="19"/>
        <v>62000</v>
      </c>
      <c r="N374" s="25" t="s">
        <v>26</v>
      </c>
    </row>
    <row r="375" spans="2:14" s="2" customFormat="1" ht="25.5" x14ac:dyDescent="0.2">
      <c r="B375" s="11" t="s">
        <v>882</v>
      </c>
      <c r="C375" s="11" t="s">
        <v>27</v>
      </c>
      <c r="D375" s="12">
        <v>20103</v>
      </c>
      <c r="E375" s="12" t="s">
        <v>601</v>
      </c>
      <c r="F375" s="12" t="s">
        <v>500</v>
      </c>
      <c r="G375" s="13" t="s">
        <v>926</v>
      </c>
      <c r="H375" s="13" t="s">
        <v>927</v>
      </c>
      <c r="I375" s="14" t="s">
        <v>928</v>
      </c>
      <c r="J375" s="15" t="s">
        <v>24</v>
      </c>
      <c r="K375" s="23">
        <v>5</v>
      </c>
      <c r="L375" s="16">
        <v>25000</v>
      </c>
      <c r="M375" s="17">
        <f t="shared" si="19"/>
        <v>125000</v>
      </c>
      <c r="N375" s="26" t="s">
        <v>26</v>
      </c>
    </row>
    <row r="376" spans="2:14" s="2" customFormat="1" ht="38.25" x14ac:dyDescent="0.2">
      <c r="B376" s="6" t="s">
        <v>882</v>
      </c>
      <c r="C376" s="6" t="s">
        <v>27</v>
      </c>
      <c r="D376" s="6">
        <v>20103</v>
      </c>
      <c r="E376" s="7" t="s">
        <v>448</v>
      </c>
      <c r="F376" s="7" t="s">
        <v>641</v>
      </c>
      <c r="G376" s="7">
        <v>50501804</v>
      </c>
      <c r="H376" s="8">
        <v>92086691</v>
      </c>
      <c r="I376" s="9" t="s">
        <v>929</v>
      </c>
      <c r="J376" s="20" t="s">
        <v>137</v>
      </c>
      <c r="K376" s="22">
        <v>56</v>
      </c>
      <c r="L376" s="10">
        <v>18576</v>
      </c>
      <c r="M376" s="10">
        <f t="shared" si="19"/>
        <v>1040256</v>
      </c>
      <c r="N376" s="25" t="s">
        <v>26</v>
      </c>
    </row>
    <row r="377" spans="2:14" s="2" customFormat="1" ht="25.5" x14ac:dyDescent="0.2">
      <c r="B377" s="11" t="s">
        <v>882</v>
      </c>
      <c r="C377" s="11" t="s">
        <v>27</v>
      </c>
      <c r="D377" s="12">
        <v>20103</v>
      </c>
      <c r="E377" s="12" t="s">
        <v>555</v>
      </c>
      <c r="F377" s="12" t="s">
        <v>930</v>
      </c>
      <c r="G377" s="13">
        <v>51422306</v>
      </c>
      <c r="H377" s="13">
        <v>92084065</v>
      </c>
      <c r="I377" s="14" t="s">
        <v>931</v>
      </c>
      <c r="J377" s="15" t="s">
        <v>24</v>
      </c>
      <c r="K377" s="23">
        <v>10</v>
      </c>
      <c r="L377" s="16">
        <v>4900</v>
      </c>
      <c r="M377" s="17">
        <f t="shared" si="19"/>
        <v>49000</v>
      </c>
      <c r="N377" s="26" t="s">
        <v>26</v>
      </c>
    </row>
    <row r="378" spans="2:14" s="2" customFormat="1" ht="25.5" x14ac:dyDescent="0.2">
      <c r="B378" s="6" t="s">
        <v>882</v>
      </c>
      <c r="C378" s="6" t="s">
        <v>27</v>
      </c>
      <c r="D378" s="6">
        <v>20103</v>
      </c>
      <c r="E378" s="7" t="s">
        <v>555</v>
      </c>
      <c r="F378" s="7">
        <v>100120</v>
      </c>
      <c r="G378" s="7">
        <v>51284014</v>
      </c>
      <c r="H378" s="8">
        <v>92085377</v>
      </c>
      <c r="I378" s="9" t="s">
        <v>932</v>
      </c>
      <c r="J378" s="20" t="s">
        <v>24</v>
      </c>
      <c r="K378" s="22">
        <v>2</v>
      </c>
      <c r="L378" s="10">
        <v>10400</v>
      </c>
      <c r="M378" s="10">
        <f t="shared" si="19"/>
        <v>20800</v>
      </c>
      <c r="N378" s="25" t="s">
        <v>26</v>
      </c>
    </row>
    <row r="379" spans="2:14" s="2" customFormat="1" ht="25.5" x14ac:dyDescent="0.2">
      <c r="B379" s="11" t="s">
        <v>882</v>
      </c>
      <c r="C379" s="11" t="s">
        <v>27</v>
      </c>
      <c r="D379" s="12">
        <v>20103</v>
      </c>
      <c r="E379" s="12" t="s">
        <v>555</v>
      </c>
      <c r="F379" s="12">
        <v>101150</v>
      </c>
      <c r="G379" s="13">
        <v>51282916</v>
      </c>
      <c r="H379" s="13">
        <v>92085375</v>
      </c>
      <c r="I379" s="14" t="s">
        <v>933</v>
      </c>
      <c r="J379" s="15" t="s">
        <v>24</v>
      </c>
      <c r="K379" s="23">
        <v>5</v>
      </c>
      <c r="L379" s="16">
        <v>7900</v>
      </c>
      <c r="M379" s="17">
        <f t="shared" si="19"/>
        <v>39500</v>
      </c>
      <c r="N379" s="26" t="s">
        <v>26</v>
      </c>
    </row>
    <row r="380" spans="2:14" s="2" customFormat="1" ht="12.75" x14ac:dyDescent="0.2">
      <c r="B380" s="6" t="s">
        <v>882</v>
      </c>
      <c r="C380" s="6" t="s">
        <v>27</v>
      </c>
      <c r="D380" s="6">
        <v>20103</v>
      </c>
      <c r="E380" s="7" t="s">
        <v>555</v>
      </c>
      <c r="F380" s="7">
        <v>101125</v>
      </c>
      <c r="G380" s="7">
        <v>51452801</v>
      </c>
      <c r="H380" s="8">
        <v>92086713</v>
      </c>
      <c r="I380" s="9" t="s">
        <v>934</v>
      </c>
      <c r="J380" s="20" t="s">
        <v>24</v>
      </c>
      <c r="K380" s="22">
        <v>6</v>
      </c>
      <c r="L380" s="10">
        <v>3602</v>
      </c>
      <c r="M380" s="10">
        <f t="shared" si="19"/>
        <v>21612</v>
      </c>
      <c r="N380" s="25" t="s">
        <v>26</v>
      </c>
    </row>
    <row r="381" spans="2:14" s="2" customFormat="1" ht="25.5" x14ac:dyDescent="0.2">
      <c r="B381" s="11" t="s">
        <v>882</v>
      </c>
      <c r="C381" s="11" t="s">
        <v>27</v>
      </c>
      <c r="D381" s="12">
        <v>20103</v>
      </c>
      <c r="E381" s="12" t="s">
        <v>555</v>
      </c>
      <c r="F381" s="12">
        <v>101125</v>
      </c>
      <c r="G381" s="13">
        <v>51452801</v>
      </c>
      <c r="H381" s="13">
        <v>92084911</v>
      </c>
      <c r="I381" s="14" t="s">
        <v>935</v>
      </c>
      <c r="J381" s="15" t="s">
        <v>24</v>
      </c>
      <c r="K381" s="23">
        <v>7</v>
      </c>
      <c r="L381" s="16">
        <v>2550</v>
      </c>
      <c r="M381" s="17">
        <f t="shared" si="19"/>
        <v>17850</v>
      </c>
      <c r="N381" s="26" t="s">
        <v>26</v>
      </c>
    </row>
    <row r="382" spans="2:14" s="2" customFormat="1" ht="76.5" x14ac:dyDescent="0.2">
      <c r="B382" s="6" t="s">
        <v>882</v>
      </c>
      <c r="C382" s="6" t="s">
        <v>27</v>
      </c>
      <c r="D382" s="6">
        <v>20103</v>
      </c>
      <c r="E382" s="7" t="s">
        <v>555</v>
      </c>
      <c r="F382" s="7">
        <v>101125</v>
      </c>
      <c r="G382" s="7" t="s">
        <v>936</v>
      </c>
      <c r="H382" s="8" t="s">
        <v>937</v>
      </c>
      <c r="I382" s="9" t="s">
        <v>938</v>
      </c>
      <c r="J382" s="20" t="s">
        <v>24</v>
      </c>
      <c r="K382" s="22">
        <v>5</v>
      </c>
      <c r="L382" s="10">
        <v>8000</v>
      </c>
      <c r="M382" s="10">
        <f t="shared" si="19"/>
        <v>40000</v>
      </c>
      <c r="N382" s="25" t="s">
        <v>26</v>
      </c>
    </row>
    <row r="383" spans="2:14" s="2" customFormat="1" ht="89.25" x14ac:dyDescent="0.2">
      <c r="B383" s="11" t="s">
        <v>882</v>
      </c>
      <c r="C383" s="11" t="s">
        <v>27</v>
      </c>
      <c r="D383" s="12" t="s">
        <v>909</v>
      </c>
      <c r="E383" s="12" t="s">
        <v>939</v>
      </c>
      <c r="F383" s="12">
        <v>101125</v>
      </c>
      <c r="G383" s="13" t="s">
        <v>940</v>
      </c>
      <c r="H383" s="13" t="s">
        <v>941</v>
      </c>
      <c r="I383" s="14" t="s">
        <v>942</v>
      </c>
      <c r="J383" s="15" t="s">
        <v>24</v>
      </c>
      <c r="K383" s="23">
        <v>3</v>
      </c>
      <c r="L383" s="16">
        <v>15000</v>
      </c>
      <c r="M383" s="17">
        <f t="shared" si="19"/>
        <v>45000</v>
      </c>
      <c r="N383" s="26" t="s">
        <v>26</v>
      </c>
    </row>
    <row r="384" spans="2:14" s="2" customFormat="1" ht="12.75" x14ac:dyDescent="0.2">
      <c r="B384" s="6" t="s">
        <v>882</v>
      </c>
      <c r="C384" s="6" t="s">
        <v>30</v>
      </c>
      <c r="D384" s="6" t="s">
        <v>909</v>
      </c>
      <c r="E384" s="7" t="s">
        <v>555</v>
      </c>
      <c r="F384" s="7" t="s">
        <v>913</v>
      </c>
      <c r="G384" s="7">
        <v>51472901</v>
      </c>
      <c r="H384" s="8">
        <v>92128695</v>
      </c>
      <c r="I384" s="9" t="s">
        <v>943</v>
      </c>
      <c r="J384" s="20" t="s">
        <v>944</v>
      </c>
      <c r="K384" s="22">
        <v>2</v>
      </c>
      <c r="L384" s="10">
        <v>9548</v>
      </c>
      <c r="M384" s="10">
        <f t="shared" si="19"/>
        <v>19096</v>
      </c>
      <c r="N384" s="25" t="s">
        <v>26</v>
      </c>
    </row>
    <row r="385" spans="2:14" s="2" customFormat="1" ht="12.75" x14ac:dyDescent="0.2">
      <c r="B385" s="11" t="s">
        <v>882</v>
      </c>
      <c r="C385" s="11" t="s">
        <v>30</v>
      </c>
      <c r="D385" s="12" t="s">
        <v>909</v>
      </c>
      <c r="E385" s="12" t="s">
        <v>555</v>
      </c>
      <c r="F385" s="12" t="s">
        <v>608</v>
      </c>
      <c r="G385" s="13">
        <v>51451612</v>
      </c>
      <c r="H385" s="13">
        <v>92084999</v>
      </c>
      <c r="I385" s="14" t="s">
        <v>945</v>
      </c>
      <c r="J385" s="15" t="s">
        <v>946</v>
      </c>
      <c r="K385" s="23">
        <v>60</v>
      </c>
      <c r="L385" s="16">
        <v>191</v>
      </c>
      <c r="M385" s="17">
        <f t="shared" si="19"/>
        <v>11460</v>
      </c>
      <c r="N385" s="26" t="s">
        <v>26</v>
      </c>
    </row>
    <row r="386" spans="2:14" s="2" customFormat="1" ht="25.5" x14ac:dyDescent="0.2">
      <c r="B386" s="6" t="s">
        <v>882</v>
      </c>
      <c r="C386" s="6" t="s">
        <v>30</v>
      </c>
      <c r="D386" s="6" t="s">
        <v>909</v>
      </c>
      <c r="E386" s="7" t="s">
        <v>555</v>
      </c>
      <c r="F386" s="7" t="s">
        <v>947</v>
      </c>
      <c r="G386" s="7">
        <v>10191509</v>
      </c>
      <c r="H386" s="8">
        <v>92083621</v>
      </c>
      <c r="I386" s="9" t="s">
        <v>948</v>
      </c>
      <c r="J386" s="20" t="s">
        <v>917</v>
      </c>
      <c r="K386" s="22">
        <v>4</v>
      </c>
      <c r="L386" s="10">
        <v>3061</v>
      </c>
      <c r="M386" s="10">
        <f t="shared" si="19"/>
        <v>12244</v>
      </c>
      <c r="N386" s="25" t="s">
        <v>26</v>
      </c>
    </row>
    <row r="387" spans="2:14" s="2" customFormat="1" ht="38.25" x14ac:dyDescent="0.2">
      <c r="B387" s="11" t="s">
        <v>882</v>
      </c>
      <c r="C387" s="11" t="s">
        <v>30</v>
      </c>
      <c r="D387" s="12" t="s">
        <v>909</v>
      </c>
      <c r="E387" s="12" t="s">
        <v>555</v>
      </c>
      <c r="F387" s="12" t="s">
        <v>608</v>
      </c>
      <c r="G387" s="13">
        <v>51101693</v>
      </c>
      <c r="H387" s="13">
        <v>92084063</v>
      </c>
      <c r="I387" s="14" t="s">
        <v>918</v>
      </c>
      <c r="J387" s="15" t="s">
        <v>944</v>
      </c>
      <c r="K387" s="23">
        <v>1</v>
      </c>
      <c r="L387" s="16">
        <v>46680</v>
      </c>
      <c r="M387" s="17">
        <f t="shared" si="19"/>
        <v>46680</v>
      </c>
      <c r="N387" s="26" t="s">
        <v>26</v>
      </c>
    </row>
    <row r="388" spans="2:14" s="2" customFormat="1" ht="38.25" x14ac:dyDescent="0.2">
      <c r="B388" s="6" t="s">
        <v>882</v>
      </c>
      <c r="C388" s="6" t="s">
        <v>30</v>
      </c>
      <c r="D388" s="6" t="s">
        <v>909</v>
      </c>
      <c r="E388" s="7" t="s">
        <v>555</v>
      </c>
      <c r="F388" s="7" t="s">
        <v>608</v>
      </c>
      <c r="G388" s="7">
        <v>51452802</v>
      </c>
      <c r="H388" s="8">
        <v>92084909</v>
      </c>
      <c r="I388" s="9" t="s">
        <v>949</v>
      </c>
      <c r="J388" s="20" t="s">
        <v>24</v>
      </c>
      <c r="K388" s="22">
        <v>2</v>
      </c>
      <c r="L388" s="10">
        <v>45000</v>
      </c>
      <c r="M388" s="10">
        <f t="shared" si="19"/>
        <v>90000</v>
      </c>
      <c r="N388" s="25" t="s">
        <v>26</v>
      </c>
    </row>
    <row r="389" spans="2:14" s="2" customFormat="1" ht="25.5" x14ac:dyDescent="0.2">
      <c r="B389" s="11" t="s">
        <v>882</v>
      </c>
      <c r="C389" s="11" t="s">
        <v>30</v>
      </c>
      <c r="D389" s="12" t="s">
        <v>909</v>
      </c>
      <c r="E389" s="12" t="s">
        <v>555</v>
      </c>
      <c r="F389" s="12" t="s">
        <v>950</v>
      </c>
      <c r="G389" s="13">
        <v>10191509</v>
      </c>
      <c r="H389" s="13">
        <v>92085174</v>
      </c>
      <c r="I389" s="14" t="s">
        <v>951</v>
      </c>
      <c r="J389" s="15" t="s">
        <v>24</v>
      </c>
      <c r="K389" s="23">
        <v>2</v>
      </c>
      <c r="L389" s="16">
        <v>20034</v>
      </c>
      <c r="M389" s="17">
        <f t="shared" si="19"/>
        <v>40068</v>
      </c>
      <c r="N389" s="26" t="s">
        <v>26</v>
      </c>
    </row>
    <row r="390" spans="2:14" s="2" customFormat="1" ht="25.5" x14ac:dyDescent="0.2">
      <c r="B390" s="6" t="s">
        <v>882</v>
      </c>
      <c r="C390" s="6" t="s">
        <v>30</v>
      </c>
      <c r="D390" s="6" t="s">
        <v>909</v>
      </c>
      <c r="E390" s="7" t="s">
        <v>555</v>
      </c>
      <c r="F390" s="7" t="s">
        <v>673</v>
      </c>
      <c r="G390" s="7">
        <v>50501609</v>
      </c>
      <c r="H390" s="8">
        <v>92213420</v>
      </c>
      <c r="I390" s="9" t="s">
        <v>952</v>
      </c>
      <c r="J390" s="20" t="s">
        <v>24</v>
      </c>
      <c r="K390" s="22">
        <v>2</v>
      </c>
      <c r="L390" s="10">
        <v>10000</v>
      </c>
      <c r="M390" s="10">
        <f t="shared" si="19"/>
        <v>20000</v>
      </c>
      <c r="N390" s="25" t="s">
        <v>26</v>
      </c>
    </row>
    <row r="391" spans="2:14" s="2" customFormat="1" ht="25.5" x14ac:dyDescent="0.2">
      <c r="B391" s="11" t="s">
        <v>882</v>
      </c>
      <c r="C391" s="11" t="s">
        <v>30</v>
      </c>
      <c r="D391" s="12" t="s">
        <v>909</v>
      </c>
      <c r="E391" s="12" t="s">
        <v>555</v>
      </c>
      <c r="F391" s="12" t="s">
        <v>953</v>
      </c>
      <c r="G391" s="13">
        <v>51284014</v>
      </c>
      <c r="H391" s="13">
        <v>92085377</v>
      </c>
      <c r="I391" s="14" t="s">
        <v>932</v>
      </c>
      <c r="J391" s="15" t="s">
        <v>24</v>
      </c>
      <c r="K391" s="23">
        <v>2</v>
      </c>
      <c r="L391" s="16">
        <v>6000</v>
      </c>
      <c r="M391" s="17">
        <f t="shared" si="19"/>
        <v>12000</v>
      </c>
      <c r="N391" s="26" t="s">
        <v>26</v>
      </c>
    </row>
    <row r="392" spans="2:14" s="2" customFormat="1" ht="38.25" x14ac:dyDescent="0.2">
      <c r="B392" s="6" t="s">
        <v>882</v>
      </c>
      <c r="C392" s="6" t="s">
        <v>30</v>
      </c>
      <c r="D392" s="6" t="s">
        <v>909</v>
      </c>
      <c r="E392" s="7" t="s">
        <v>555</v>
      </c>
      <c r="F392" s="7" t="s">
        <v>608</v>
      </c>
      <c r="G392" s="7">
        <v>51453404</v>
      </c>
      <c r="H392" s="8">
        <v>92136567</v>
      </c>
      <c r="I392" s="9" t="s">
        <v>954</v>
      </c>
      <c r="J392" s="20" t="s">
        <v>24</v>
      </c>
      <c r="K392" s="22">
        <v>2</v>
      </c>
      <c r="L392" s="10">
        <v>28000</v>
      </c>
      <c r="M392" s="10">
        <f t="shared" si="19"/>
        <v>56000</v>
      </c>
      <c r="N392" s="25" t="s">
        <v>26</v>
      </c>
    </row>
    <row r="393" spans="2:14" s="2" customFormat="1" ht="25.5" x14ac:dyDescent="0.2">
      <c r="B393" s="11" t="s">
        <v>882</v>
      </c>
      <c r="C393" s="11" t="s">
        <v>30</v>
      </c>
      <c r="D393" s="12" t="s">
        <v>909</v>
      </c>
      <c r="E393" s="12" t="s">
        <v>640</v>
      </c>
      <c r="F393" s="12" t="s">
        <v>118</v>
      </c>
      <c r="G393" s="13">
        <v>50501804</v>
      </c>
      <c r="H393" s="13">
        <v>92083497</v>
      </c>
      <c r="I393" s="14" t="s">
        <v>955</v>
      </c>
      <c r="J393" s="15" t="s">
        <v>24</v>
      </c>
      <c r="K393" s="23">
        <v>10</v>
      </c>
      <c r="L393" s="16">
        <v>2000</v>
      </c>
      <c r="M393" s="17">
        <f t="shared" si="19"/>
        <v>20000</v>
      </c>
      <c r="N393" s="26" t="s">
        <v>26</v>
      </c>
    </row>
    <row r="394" spans="2:14" s="2" customFormat="1" ht="38.25" x14ac:dyDescent="0.2">
      <c r="B394" s="6" t="s">
        <v>882</v>
      </c>
      <c r="C394" s="6" t="s">
        <v>30</v>
      </c>
      <c r="D394" s="6" t="s">
        <v>909</v>
      </c>
      <c r="E394" s="7" t="s">
        <v>640</v>
      </c>
      <c r="F394" s="7" t="s">
        <v>641</v>
      </c>
      <c r="G394" s="7">
        <v>50501804</v>
      </c>
      <c r="H394" s="8">
        <v>92086691</v>
      </c>
      <c r="I394" s="9" t="s">
        <v>956</v>
      </c>
      <c r="J394" s="20" t="s">
        <v>957</v>
      </c>
      <c r="K394" s="22">
        <v>2</v>
      </c>
      <c r="L394" s="10">
        <v>22000</v>
      </c>
      <c r="M394" s="10">
        <f t="shared" si="19"/>
        <v>44000</v>
      </c>
      <c r="N394" s="25" t="s">
        <v>26</v>
      </c>
    </row>
    <row r="395" spans="2:14" s="2" customFormat="1" ht="25.5" x14ac:dyDescent="0.2">
      <c r="B395" s="11" t="s">
        <v>882</v>
      </c>
      <c r="C395" s="11" t="s">
        <v>30</v>
      </c>
      <c r="D395" s="12" t="s">
        <v>909</v>
      </c>
      <c r="E395" s="12" t="s">
        <v>348</v>
      </c>
      <c r="F395" s="12" t="s">
        <v>641</v>
      </c>
      <c r="G395" s="13" t="s">
        <v>919</v>
      </c>
      <c r="H395" s="13">
        <v>92084068</v>
      </c>
      <c r="I395" s="14" t="s">
        <v>958</v>
      </c>
      <c r="J395" s="15" t="s">
        <v>24</v>
      </c>
      <c r="K395" s="23">
        <v>2</v>
      </c>
      <c r="L395" s="16">
        <v>10000</v>
      </c>
      <c r="M395" s="17">
        <f t="shared" si="19"/>
        <v>20000</v>
      </c>
      <c r="N395" s="26" t="s">
        <v>26</v>
      </c>
    </row>
    <row r="396" spans="2:14" s="2" customFormat="1" ht="25.5" x14ac:dyDescent="0.2">
      <c r="B396" s="6" t="s">
        <v>882</v>
      </c>
      <c r="C396" s="6" t="s">
        <v>30</v>
      </c>
      <c r="D396" s="6" t="s">
        <v>909</v>
      </c>
      <c r="E396" s="7" t="s">
        <v>348</v>
      </c>
      <c r="F396" s="7" t="s">
        <v>76</v>
      </c>
      <c r="G396" s="7" t="s">
        <v>921</v>
      </c>
      <c r="H396" s="8">
        <v>92084066</v>
      </c>
      <c r="I396" s="9" t="s">
        <v>959</v>
      </c>
      <c r="J396" s="20" t="s">
        <v>24</v>
      </c>
      <c r="K396" s="22">
        <v>4</v>
      </c>
      <c r="L396" s="10">
        <v>50000</v>
      </c>
      <c r="M396" s="10">
        <f t="shared" si="19"/>
        <v>200000</v>
      </c>
      <c r="N396" s="25" t="s">
        <v>26</v>
      </c>
    </row>
    <row r="397" spans="2:14" s="2" customFormat="1" ht="25.5" x14ac:dyDescent="0.2">
      <c r="B397" s="11" t="s">
        <v>882</v>
      </c>
      <c r="C397" s="11" t="s">
        <v>30</v>
      </c>
      <c r="D397" s="12" t="s">
        <v>909</v>
      </c>
      <c r="E397" s="12" t="s">
        <v>348</v>
      </c>
      <c r="F397" s="12" t="s">
        <v>76</v>
      </c>
      <c r="G397" s="13" t="s">
        <v>923</v>
      </c>
      <c r="H397" s="13">
        <v>92084067</v>
      </c>
      <c r="I397" s="14" t="s">
        <v>924</v>
      </c>
      <c r="J397" s="15" t="s">
        <v>24</v>
      </c>
      <c r="K397" s="23">
        <v>2</v>
      </c>
      <c r="L397" s="16">
        <v>8000</v>
      </c>
      <c r="M397" s="17">
        <f t="shared" si="19"/>
        <v>16000</v>
      </c>
      <c r="N397" s="26" t="s">
        <v>26</v>
      </c>
    </row>
    <row r="398" spans="2:14" s="2" customFormat="1" ht="25.5" x14ac:dyDescent="0.2">
      <c r="B398" s="6" t="s">
        <v>882</v>
      </c>
      <c r="C398" s="6" t="s">
        <v>30</v>
      </c>
      <c r="D398" s="6" t="s">
        <v>909</v>
      </c>
      <c r="E398" s="7" t="s">
        <v>601</v>
      </c>
      <c r="F398" s="7" t="s">
        <v>76</v>
      </c>
      <c r="G398" s="7">
        <v>51204299</v>
      </c>
      <c r="H398" s="8">
        <v>92083150</v>
      </c>
      <c r="I398" s="9" t="s">
        <v>960</v>
      </c>
      <c r="J398" s="20" t="s">
        <v>24</v>
      </c>
      <c r="K398" s="22">
        <v>10</v>
      </c>
      <c r="L398" s="10">
        <v>8000</v>
      </c>
      <c r="M398" s="10">
        <f t="shared" si="19"/>
        <v>80000</v>
      </c>
      <c r="N398" s="25" t="s">
        <v>26</v>
      </c>
    </row>
    <row r="399" spans="2:14" s="2" customFormat="1" ht="12.75" x14ac:dyDescent="0.2">
      <c r="B399" s="11" t="s">
        <v>882</v>
      </c>
      <c r="C399" s="11" t="s">
        <v>17</v>
      </c>
      <c r="D399" s="12" t="s">
        <v>961</v>
      </c>
      <c r="E399" s="12" t="s">
        <v>962</v>
      </c>
      <c r="F399" s="12" t="s">
        <v>963</v>
      </c>
      <c r="G399" s="13">
        <v>31211704</v>
      </c>
      <c r="H399" s="13">
        <v>92139374</v>
      </c>
      <c r="I399" s="14" t="s">
        <v>964</v>
      </c>
      <c r="J399" s="15" t="s">
        <v>944</v>
      </c>
      <c r="K399" s="23">
        <v>1000</v>
      </c>
      <c r="L399" s="16">
        <v>2824.9999999999995</v>
      </c>
      <c r="M399" s="17">
        <f t="shared" si="19"/>
        <v>2824999.9999999995</v>
      </c>
      <c r="N399" s="26" t="s">
        <v>26</v>
      </c>
    </row>
    <row r="400" spans="2:14" s="2" customFormat="1" ht="12.75" x14ac:dyDescent="0.2">
      <c r="B400" s="6" t="s">
        <v>882</v>
      </c>
      <c r="C400" s="6" t="s">
        <v>17</v>
      </c>
      <c r="D400" s="6" t="s">
        <v>961</v>
      </c>
      <c r="E400" s="7" t="s">
        <v>217</v>
      </c>
      <c r="F400" s="7" t="s">
        <v>76</v>
      </c>
      <c r="G400" s="7">
        <v>31211803</v>
      </c>
      <c r="H400" s="8">
        <v>90016772</v>
      </c>
      <c r="I400" s="9" t="s">
        <v>965</v>
      </c>
      <c r="J400" s="20" t="s">
        <v>944</v>
      </c>
      <c r="K400" s="22">
        <v>1250</v>
      </c>
      <c r="L400" s="10">
        <v>2260</v>
      </c>
      <c r="M400" s="10">
        <f t="shared" si="19"/>
        <v>2825000</v>
      </c>
      <c r="N400" s="25" t="s">
        <v>26</v>
      </c>
    </row>
    <row r="401" spans="2:14" s="2" customFormat="1" ht="12.75" x14ac:dyDescent="0.2">
      <c r="B401" s="11" t="s">
        <v>882</v>
      </c>
      <c r="C401" s="11" t="s">
        <v>27</v>
      </c>
      <c r="D401" s="12" t="s">
        <v>961</v>
      </c>
      <c r="E401" s="12" t="s">
        <v>962</v>
      </c>
      <c r="F401" s="12" t="s">
        <v>963</v>
      </c>
      <c r="G401" s="13">
        <v>31211704</v>
      </c>
      <c r="H401" s="13">
        <v>92139374</v>
      </c>
      <c r="I401" s="14" t="s">
        <v>964</v>
      </c>
      <c r="J401" s="15" t="s">
        <v>944</v>
      </c>
      <c r="K401" s="23">
        <v>18.925000000000001</v>
      </c>
      <c r="L401" s="16">
        <v>3000</v>
      </c>
      <c r="M401" s="17">
        <f t="shared" si="19"/>
        <v>56775</v>
      </c>
      <c r="N401" s="26" t="s">
        <v>26</v>
      </c>
    </row>
    <row r="402" spans="2:14" s="2" customFormat="1" ht="12.75" x14ac:dyDescent="0.2">
      <c r="B402" s="6" t="s">
        <v>882</v>
      </c>
      <c r="C402" s="6" t="s">
        <v>27</v>
      </c>
      <c r="D402" s="6" t="s">
        <v>961</v>
      </c>
      <c r="E402" s="7" t="s">
        <v>966</v>
      </c>
      <c r="F402" s="7" t="s">
        <v>95</v>
      </c>
      <c r="G402" s="7">
        <v>31211705</v>
      </c>
      <c r="H402" s="8">
        <v>92151192</v>
      </c>
      <c r="I402" s="9" t="s">
        <v>967</v>
      </c>
      <c r="J402" s="20" t="s">
        <v>944</v>
      </c>
      <c r="K402" s="22">
        <v>54.071428571428577</v>
      </c>
      <c r="L402" s="10">
        <v>4000</v>
      </c>
      <c r="M402" s="10">
        <f t="shared" si="19"/>
        <v>216285.71428571432</v>
      </c>
      <c r="N402" s="25" t="s">
        <v>26</v>
      </c>
    </row>
    <row r="403" spans="2:14" s="2" customFormat="1" ht="38.25" x14ac:dyDescent="0.2">
      <c r="B403" s="11" t="s">
        <v>882</v>
      </c>
      <c r="C403" s="11" t="s">
        <v>27</v>
      </c>
      <c r="D403" s="12" t="s">
        <v>961</v>
      </c>
      <c r="E403" s="12" t="s">
        <v>555</v>
      </c>
      <c r="F403" s="12">
        <v>101125</v>
      </c>
      <c r="G403" s="13" t="s">
        <v>968</v>
      </c>
      <c r="H403" s="13" t="s">
        <v>969</v>
      </c>
      <c r="I403" s="14" t="s">
        <v>970</v>
      </c>
      <c r="J403" s="15" t="s">
        <v>137</v>
      </c>
      <c r="K403" s="23">
        <v>3</v>
      </c>
      <c r="L403" s="16">
        <v>50000</v>
      </c>
      <c r="M403" s="17">
        <f t="shared" si="19"/>
        <v>150000</v>
      </c>
      <c r="N403" s="26" t="s">
        <v>26</v>
      </c>
    </row>
    <row r="404" spans="2:14" s="2" customFormat="1" ht="12.75" x14ac:dyDescent="0.2">
      <c r="B404" s="6" t="s">
        <v>882</v>
      </c>
      <c r="C404" s="6" t="s">
        <v>27</v>
      </c>
      <c r="D404" s="6" t="s">
        <v>961</v>
      </c>
      <c r="E404" s="7" t="s">
        <v>217</v>
      </c>
      <c r="F404" s="7" t="s">
        <v>76</v>
      </c>
      <c r="G404" s="7">
        <v>31211803</v>
      </c>
      <c r="H404" s="8">
        <v>90016772</v>
      </c>
      <c r="I404" s="9" t="s">
        <v>965</v>
      </c>
      <c r="J404" s="20" t="s">
        <v>944</v>
      </c>
      <c r="K404" s="22">
        <v>94.625</v>
      </c>
      <c r="L404" s="10">
        <v>3000</v>
      </c>
      <c r="M404" s="10">
        <f t="shared" si="19"/>
        <v>283875</v>
      </c>
      <c r="N404" s="25" t="s">
        <v>26</v>
      </c>
    </row>
    <row r="405" spans="2:14" s="2" customFormat="1" ht="12.75" x14ac:dyDescent="0.2">
      <c r="B405" s="11" t="s">
        <v>882</v>
      </c>
      <c r="C405" s="11" t="s">
        <v>27</v>
      </c>
      <c r="D405" s="12">
        <v>20104</v>
      </c>
      <c r="E405" s="12" t="s">
        <v>971</v>
      </c>
      <c r="F405" s="12" t="s">
        <v>76</v>
      </c>
      <c r="G405" s="13" t="s">
        <v>972</v>
      </c>
      <c r="H405" s="13" t="s">
        <v>973</v>
      </c>
      <c r="I405" s="14" t="s">
        <v>974</v>
      </c>
      <c r="J405" s="15" t="s">
        <v>137</v>
      </c>
      <c r="K405" s="23">
        <v>30</v>
      </c>
      <c r="L405" s="16">
        <v>2200</v>
      </c>
      <c r="M405" s="17">
        <f t="shared" si="19"/>
        <v>66000</v>
      </c>
      <c r="N405" s="26" t="s">
        <v>26</v>
      </c>
    </row>
    <row r="406" spans="2:14" s="2" customFormat="1" ht="12.75" x14ac:dyDescent="0.2">
      <c r="B406" s="6" t="s">
        <v>882</v>
      </c>
      <c r="C406" s="6" t="s">
        <v>27</v>
      </c>
      <c r="D406" s="6">
        <v>20104</v>
      </c>
      <c r="E406" s="7" t="s">
        <v>975</v>
      </c>
      <c r="F406" s="7" t="s">
        <v>110</v>
      </c>
      <c r="G406" s="7" t="s">
        <v>976</v>
      </c>
      <c r="H406" s="8">
        <v>90015897</v>
      </c>
      <c r="I406" s="9" t="s">
        <v>977</v>
      </c>
      <c r="J406" s="20" t="s">
        <v>137</v>
      </c>
      <c r="K406" s="22">
        <v>41</v>
      </c>
      <c r="L406" s="10">
        <v>3102</v>
      </c>
      <c r="M406" s="10">
        <f t="shared" si="19"/>
        <v>127182</v>
      </c>
      <c r="N406" s="25" t="s">
        <v>26</v>
      </c>
    </row>
    <row r="407" spans="2:14" s="2" customFormat="1" ht="12.75" x14ac:dyDescent="0.2">
      <c r="B407" s="11" t="s">
        <v>882</v>
      </c>
      <c r="C407" s="11" t="s">
        <v>30</v>
      </c>
      <c r="D407" s="12" t="s">
        <v>961</v>
      </c>
      <c r="E407" s="12" t="s">
        <v>962</v>
      </c>
      <c r="F407" s="12" t="s">
        <v>963</v>
      </c>
      <c r="G407" s="13">
        <v>31211704</v>
      </c>
      <c r="H407" s="13">
        <v>92139374</v>
      </c>
      <c r="I407" s="14" t="s">
        <v>964</v>
      </c>
      <c r="J407" s="15" t="s">
        <v>944</v>
      </c>
      <c r="K407" s="23">
        <f>20*3.785</f>
        <v>75.7</v>
      </c>
      <c r="L407" s="16">
        <v>3000</v>
      </c>
      <c r="M407" s="17">
        <f t="shared" si="19"/>
        <v>227100</v>
      </c>
      <c r="N407" s="26" t="s">
        <v>26</v>
      </c>
    </row>
    <row r="408" spans="2:14" s="2" customFormat="1" ht="12.75" x14ac:dyDescent="0.2">
      <c r="B408" s="6" t="s">
        <v>882</v>
      </c>
      <c r="C408" s="6" t="s">
        <v>30</v>
      </c>
      <c r="D408" s="6" t="s">
        <v>961</v>
      </c>
      <c r="E408" s="7" t="s">
        <v>966</v>
      </c>
      <c r="F408" s="7" t="s">
        <v>95</v>
      </c>
      <c r="G408" s="7">
        <v>31211705</v>
      </c>
      <c r="H408" s="8">
        <v>92151192</v>
      </c>
      <c r="I408" s="9" t="s">
        <v>967</v>
      </c>
      <c r="J408" s="20" t="s">
        <v>944</v>
      </c>
      <c r="K408" s="22">
        <f>40*3.785</f>
        <v>151.4</v>
      </c>
      <c r="L408" s="10">
        <v>4000</v>
      </c>
      <c r="M408" s="10">
        <f t="shared" si="19"/>
        <v>605600</v>
      </c>
      <c r="N408" s="25" t="s">
        <v>26</v>
      </c>
    </row>
    <row r="409" spans="2:14" s="2" customFormat="1" ht="12.75" x14ac:dyDescent="0.2">
      <c r="B409" s="11" t="s">
        <v>882</v>
      </c>
      <c r="C409" s="11" t="s">
        <v>30</v>
      </c>
      <c r="D409" s="12" t="s">
        <v>961</v>
      </c>
      <c r="E409" s="12" t="s">
        <v>555</v>
      </c>
      <c r="F409" s="12" t="s">
        <v>76</v>
      </c>
      <c r="G409" s="13">
        <v>31211803</v>
      </c>
      <c r="H409" s="13">
        <v>92041765</v>
      </c>
      <c r="I409" s="14" t="s">
        <v>978</v>
      </c>
      <c r="J409" s="15" t="s">
        <v>944</v>
      </c>
      <c r="K409" s="23">
        <v>10</v>
      </c>
      <c r="L409" s="16">
        <v>3000</v>
      </c>
      <c r="M409" s="17">
        <f t="shared" si="19"/>
        <v>30000</v>
      </c>
      <c r="N409" s="26" t="s">
        <v>26</v>
      </c>
    </row>
    <row r="410" spans="2:14" s="2" customFormat="1" ht="12.75" x14ac:dyDescent="0.2">
      <c r="B410" s="6" t="s">
        <v>882</v>
      </c>
      <c r="C410" s="6" t="s">
        <v>30</v>
      </c>
      <c r="D410" s="6" t="s">
        <v>961</v>
      </c>
      <c r="E410" s="7" t="s">
        <v>217</v>
      </c>
      <c r="F410" s="7" t="s">
        <v>76</v>
      </c>
      <c r="G410" s="7">
        <v>31211803</v>
      </c>
      <c r="H410" s="8">
        <v>90016772</v>
      </c>
      <c r="I410" s="9" t="s">
        <v>965</v>
      </c>
      <c r="J410" s="20" t="s">
        <v>944</v>
      </c>
      <c r="K410" s="22">
        <v>227.1</v>
      </c>
      <c r="L410" s="10">
        <v>2972.26</v>
      </c>
      <c r="M410" s="10">
        <f t="shared" si="19"/>
        <v>675000.24600000004</v>
      </c>
      <c r="N410" s="25" t="s">
        <v>26</v>
      </c>
    </row>
    <row r="411" spans="2:14" s="2" customFormat="1" ht="12.75" x14ac:dyDescent="0.2">
      <c r="B411" s="11" t="s">
        <v>882</v>
      </c>
      <c r="C411" s="11" t="s">
        <v>27</v>
      </c>
      <c r="D411" s="12" t="s">
        <v>979</v>
      </c>
      <c r="E411" s="12" t="s">
        <v>19</v>
      </c>
      <c r="F411" s="12" t="s">
        <v>980</v>
      </c>
      <c r="G411" s="13" t="s">
        <v>981</v>
      </c>
      <c r="H411" s="13" t="s">
        <v>2105</v>
      </c>
      <c r="I411" s="14" t="s">
        <v>982</v>
      </c>
      <c r="J411" s="15" t="s">
        <v>24</v>
      </c>
      <c r="K411" s="23">
        <v>4</v>
      </c>
      <c r="L411" s="16">
        <v>200000</v>
      </c>
      <c r="M411" s="17">
        <f t="shared" si="19"/>
        <v>800000</v>
      </c>
      <c r="N411" s="26" t="s">
        <v>26</v>
      </c>
    </row>
    <row r="412" spans="2:14" s="2" customFormat="1" ht="12.75" x14ac:dyDescent="0.2">
      <c r="B412" s="6" t="s">
        <v>882</v>
      </c>
      <c r="C412" s="6" t="s">
        <v>27</v>
      </c>
      <c r="D412" s="6" t="s">
        <v>979</v>
      </c>
      <c r="E412" s="7" t="s">
        <v>19</v>
      </c>
      <c r="F412" s="7" t="s">
        <v>835</v>
      </c>
      <c r="G412" s="7">
        <v>12142104</v>
      </c>
      <c r="H412" s="8">
        <v>92101587</v>
      </c>
      <c r="I412" s="9" t="s">
        <v>983</v>
      </c>
      <c r="J412" s="20" t="s">
        <v>24</v>
      </c>
      <c r="K412" s="22">
        <v>100</v>
      </c>
      <c r="L412" s="10">
        <v>40000</v>
      </c>
      <c r="M412" s="10">
        <f t="shared" si="19"/>
        <v>4000000</v>
      </c>
      <c r="N412" s="25" t="s">
        <v>26</v>
      </c>
    </row>
    <row r="413" spans="2:14" s="2" customFormat="1" ht="38.25" x14ac:dyDescent="0.2">
      <c r="B413" s="11" t="s">
        <v>882</v>
      </c>
      <c r="C413" s="11" t="s">
        <v>27</v>
      </c>
      <c r="D413" s="12" t="s">
        <v>979</v>
      </c>
      <c r="E413" s="12" t="s">
        <v>19</v>
      </c>
      <c r="F413" s="12" t="s">
        <v>984</v>
      </c>
      <c r="G413" s="13">
        <v>24121502</v>
      </c>
      <c r="H413" s="13">
        <v>92026293</v>
      </c>
      <c r="I413" s="14" t="s">
        <v>985</v>
      </c>
      <c r="J413" s="15" t="s">
        <v>24</v>
      </c>
      <c r="K413" s="23">
        <v>100</v>
      </c>
      <c r="L413" s="16">
        <v>40000</v>
      </c>
      <c r="M413" s="17">
        <f t="shared" si="19"/>
        <v>4000000</v>
      </c>
      <c r="N413" s="26" t="s">
        <v>26</v>
      </c>
    </row>
    <row r="414" spans="2:14" s="2" customFormat="1" ht="25.5" x14ac:dyDescent="0.2">
      <c r="B414" s="6" t="s">
        <v>882</v>
      </c>
      <c r="C414" s="6" t="s">
        <v>27</v>
      </c>
      <c r="D414" s="6">
        <v>20199</v>
      </c>
      <c r="E414" s="7" t="s">
        <v>403</v>
      </c>
      <c r="F414" s="7" t="s">
        <v>986</v>
      </c>
      <c r="G414" s="7">
        <v>10171605</v>
      </c>
      <c r="H414" s="8">
        <v>92077050</v>
      </c>
      <c r="I414" s="9" t="s">
        <v>987</v>
      </c>
      <c r="J414" s="20" t="s">
        <v>957</v>
      </c>
      <c r="K414" s="22">
        <v>4770</v>
      </c>
      <c r="L414" s="10">
        <v>266</v>
      </c>
      <c r="M414" s="10">
        <f t="shared" si="19"/>
        <v>1268820</v>
      </c>
      <c r="N414" s="25" t="s">
        <v>26</v>
      </c>
    </row>
    <row r="415" spans="2:14" s="2" customFormat="1" ht="25.5" x14ac:dyDescent="0.2">
      <c r="B415" s="11" t="s">
        <v>882</v>
      </c>
      <c r="C415" s="11" t="s">
        <v>27</v>
      </c>
      <c r="D415" s="12">
        <v>20199</v>
      </c>
      <c r="E415" s="12" t="s">
        <v>403</v>
      </c>
      <c r="F415" s="12" t="s">
        <v>988</v>
      </c>
      <c r="G415" s="13">
        <v>10171605</v>
      </c>
      <c r="H415" s="13">
        <v>92079571</v>
      </c>
      <c r="I415" s="14" t="s">
        <v>989</v>
      </c>
      <c r="J415" s="15" t="s">
        <v>137</v>
      </c>
      <c r="K415" s="23">
        <v>104</v>
      </c>
      <c r="L415" s="16">
        <v>4808</v>
      </c>
      <c r="M415" s="17">
        <f t="shared" si="19"/>
        <v>500032</v>
      </c>
      <c r="N415" s="26" t="s">
        <v>26</v>
      </c>
    </row>
    <row r="416" spans="2:14" s="2" customFormat="1" ht="25.5" x14ac:dyDescent="0.2">
      <c r="B416" s="6" t="s">
        <v>882</v>
      </c>
      <c r="C416" s="6" t="s">
        <v>27</v>
      </c>
      <c r="D416" s="6">
        <v>20199</v>
      </c>
      <c r="E416" s="7" t="s">
        <v>403</v>
      </c>
      <c r="F416" s="7" t="s">
        <v>990</v>
      </c>
      <c r="G416" s="7">
        <v>10171605</v>
      </c>
      <c r="H416" s="8">
        <v>92223305</v>
      </c>
      <c r="I416" s="9" t="s">
        <v>991</v>
      </c>
      <c r="J416" s="20" t="s">
        <v>957</v>
      </c>
      <c r="K416" s="22">
        <v>1350</v>
      </c>
      <c r="L416" s="10">
        <v>318</v>
      </c>
      <c r="M416" s="10">
        <f t="shared" si="19"/>
        <v>429300</v>
      </c>
      <c r="N416" s="25" t="s">
        <v>26</v>
      </c>
    </row>
    <row r="417" spans="2:14" s="2" customFormat="1" ht="25.5" x14ac:dyDescent="0.2">
      <c r="B417" s="11" t="s">
        <v>882</v>
      </c>
      <c r="C417" s="11" t="s">
        <v>27</v>
      </c>
      <c r="D417" s="12">
        <v>20199</v>
      </c>
      <c r="E417" s="12" t="s">
        <v>403</v>
      </c>
      <c r="F417" s="12" t="s">
        <v>404</v>
      </c>
      <c r="G417" s="13" t="s">
        <v>992</v>
      </c>
      <c r="H417" s="13" t="s">
        <v>993</v>
      </c>
      <c r="I417" s="14" t="s">
        <v>994</v>
      </c>
      <c r="J417" s="15" t="s">
        <v>137</v>
      </c>
      <c r="K417" s="23">
        <v>2</v>
      </c>
      <c r="L417" s="16">
        <v>4277</v>
      </c>
      <c r="M417" s="17">
        <f t="shared" ref="M417:M480" si="20">K417*L417</f>
        <v>8554</v>
      </c>
      <c r="N417" s="26" t="s">
        <v>26</v>
      </c>
    </row>
    <row r="418" spans="2:14" s="2" customFormat="1" ht="12.75" x14ac:dyDescent="0.2">
      <c r="B418" s="6" t="s">
        <v>882</v>
      </c>
      <c r="C418" s="6" t="s">
        <v>27</v>
      </c>
      <c r="D418" s="6">
        <v>20199</v>
      </c>
      <c r="E418" s="7" t="s">
        <v>403</v>
      </c>
      <c r="F418" s="7" t="s">
        <v>995</v>
      </c>
      <c r="G418" s="7">
        <v>10171601</v>
      </c>
      <c r="H418" s="8">
        <v>92028998</v>
      </c>
      <c r="I418" s="9" t="s">
        <v>996</v>
      </c>
      <c r="J418" s="20" t="s">
        <v>957</v>
      </c>
      <c r="K418" s="22">
        <v>5940</v>
      </c>
      <c r="L418" s="10">
        <v>241</v>
      </c>
      <c r="M418" s="10">
        <f t="shared" si="20"/>
        <v>1431540</v>
      </c>
      <c r="N418" s="25" t="s">
        <v>26</v>
      </c>
    </row>
    <row r="419" spans="2:14" s="2" customFormat="1" ht="25.5" x14ac:dyDescent="0.2">
      <c r="B419" s="11" t="s">
        <v>882</v>
      </c>
      <c r="C419" s="11" t="s">
        <v>27</v>
      </c>
      <c r="D419" s="12">
        <v>20199</v>
      </c>
      <c r="E419" s="12" t="s">
        <v>403</v>
      </c>
      <c r="F419" s="12" t="s">
        <v>997</v>
      </c>
      <c r="G419" s="13">
        <v>10171698</v>
      </c>
      <c r="H419" s="13">
        <v>92079002</v>
      </c>
      <c r="I419" s="14" t="s">
        <v>998</v>
      </c>
      <c r="J419" s="15" t="s">
        <v>137</v>
      </c>
      <c r="K419" s="23">
        <v>3</v>
      </c>
      <c r="L419" s="16">
        <v>4277</v>
      </c>
      <c r="M419" s="17">
        <f t="shared" si="20"/>
        <v>12831</v>
      </c>
      <c r="N419" s="26" t="s">
        <v>26</v>
      </c>
    </row>
    <row r="420" spans="2:14" s="2" customFormat="1" ht="25.5" x14ac:dyDescent="0.2">
      <c r="B420" s="6" t="s">
        <v>882</v>
      </c>
      <c r="C420" s="6" t="s">
        <v>27</v>
      </c>
      <c r="D420" s="6">
        <v>20199</v>
      </c>
      <c r="E420" s="7" t="s">
        <v>403</v>
      </c>
      <c r="F420" s="7" t="s">
        <v>997</v>
      </c>
      <c r="G420" s="7">
        <v>10171505</v>
      </c>
      <c r="H420" s="8">
        <v>92015270</v>
      </c>
      <c r="I420" s="9" t="s">
        <v>999</v>
      </c>
      <c r="J420" s="20" t="s">
        <v>137</v>
      </c>
      <c r="K420" s="22">
        <v>12</v>
      </c>
      <c r="L420" s="10">
        <v>7248</v>
      </c>
      <c r="M420" s="10">
        <f t="shared" si="20"/>
        <v>86976</v>
      </c>
      <c r="N420" s="25" t="s">
        <v>26</v>
      </c>
    </row>
    <row r="421" spans="2:14" s="2" customFormat="1" ht="25.5" x14ac:dyDescent="0.2">
      <c r="B421" s="11" t="s">
        <v>882</v>
      </c>
      <c r="C421" s="11" t="s">
        <v>27</v>
      </c>
      <c r="D421" s="12">
        <v>20199</v>
      </c>
      <c r="E421" s="12" t="s">
        <v>403</v>
      </c>
      <c r="F421" s="12" t="s">
        <v>118</v>
      </c>
      <c r="G421" s="13">
        <v>10171607</v>
      </c>
      <c r="H421" s="13">
        <v>92079617</v>
      </c>
      <c r="I421" s="14" t="s">
        <v>1000</v>
      </c>
      <c r="J421" s="15" t="s">
        <v>137</v>
      </c>
      <c r="K421" s="23">
        <v>2</v>
      </c>
      <c r="L421" s="16">
        <v>4277</v>
      </c>
      <c r="M421" s="17">
        <f t="shared" si="20"/>
        <v>8554</v>
      </c>
      <c r="N421" s="26" t="s">
        <v>26</v>
      </c>
    </row>
    <row r="422" spans="2:14" s="2" customFormat="1" ht="25.5" x14ac:dyDescent="0.2">
      <c r="B422" s="6" t="s">
        <v>882</v>
      </c>
      <c r="C422" s="6" t="s">
        <v>27</v>
      </c>
      <c r="D422" s="6">
        <v>20199</v>
      </c>
      <c r="E422" s="7" t="s">
        <v>403</v>
      </c>
      <c r="F422" s="7" t="s">
        <v>118</v>
      </c>
      <c r="G422" s="7">
        <v>10171505</v>
      </c>
      <c r="H422" s="8">
        <v>92015268</v>
      </c>
      <c r="I422" s="9" t="s">
        <v>1001</v>
      </c>
      <c r="J422" s="20" t="s">
        <v>957</v>
      </c>
      <c r="K422" s="22">
        <v>15</v>
      </c>
      <c r="L422" s="10">
        <v>2080</v>
      </c>
      <c r="M422" s="10">
        <f t="shared" si="20"/>
        <v>31200</v>
      </c>
      <c r="N422" s="25" t="s">
        <v>26</v>
      </c>
    </row>
    <row r="423" spans="2:14" s="2" customFormat="1" ht="25.5" x14ac:dyDescent="0.2">
      <c r="B423" s="11" t="s">
        <v>882</v>
      </c>
      <c r="C423" s="11" t="s">
        <v>27</v>
      </c>
      <c r="D423" s="12">
        <v>20199</v>
      </c>
      <c r="E423" s="12" t="s">
        <v>403</v>
      </c>
      <c r="F423" s="12" t="s">
        <v>1002</v>
      </c>
      <c r="G423" s="13">
        <v>10171605</v>
      </c>
      <c r="H423" s="13">
        <v>92028959</v>
      </c>
      <c r="I423" s="14" t="s">
        <v>1003</v>
      </c>
      <c r="J423" s="15" t="s">
        <v>957</v>
      </c>
      <c r="K423" s="23">
        <v>6750</v>
      </c>
      <c r="L423" s="16">
        <v>298</v>
      </c>
      <c r="M423" s="17">
        <f t="shared" si="20"/>
        <v>2011500</v>
      </c>
      <c r="N423" s="26" t="s">
        <v>26</v>
      </c>
    </row>
    <row r="424" spans="2:14" s="2" customFormat="1" ht="25.5" x14ac:dyDescent="0.2">
      <c r="B424" s="6" t="s">
        <v>882</v>
      </c>
      <c r="C424" s="6" t="s">
        <v>27</v>
      </c>
      <c r="D424" s="6">
        <v>20199</v>
      </c>
      <c r="E424" s="7" t="s">
        <v>403</v>
      </c>
      <c r="F424" s="7" t="s">
        <v>118</v>
      </c>
      <c r="G424" s="7">
        <v>10171603</v>
      </c>
      <c r="H424" s="8">
        <v>92079542</v>
      </c>
      <c r="I424" s="9" t="s">
        <v>1004</v>
      </c>
      <c r="J424" s="20" t="s">
        <v>137</v>
      </c>
      <c r="K424" s="22">
        <v>8</v>
      </c>
      <c r="L424" s="10">
        <v>19557</v>
      </c>
      <c r="M424" s="10">
        <f t="shared" si="20"/>
        <v>156456</v>
      </c>
      <c r="N424" s="25" t="s">
        <v>26</v>
      </c>
    </row>
    <row r="425" spans="2:14" s="2" customFormat="1" ht="25.5" x14ac:dyDescent="0.2">
      <c r="B425" s="11" t="s">
        <v>882</v>
      </c>
      <c r="C425" s="11" t="s">
        <v>27</v>
      </c>
      <c r="D425" s="12">
        <v>20199</v>
      </c>
      <c r="E425" s="12" t="s">
        <v>403</v>
      </c>
      <c r="F425" s="12" t="s">
        <v>118</v>
      </c>
      <c r="G425" s="13">
        <v>10171505</v>
      </c>
      <c r="H425" s="13">
        <v>92079539</v>
      </c>
      <c r="I425" s="14" t="s">
        <v>1005</v>
      </c>
      <c r="J425" s="15" t="s">
        <v>137</v>
      </c>
      <c r="K425" s="23">
        <v>19</v>
      </c>
      <c r="L425" s="16">
        <v>8268</v>
      </c>
      <c r="M425" s="17">
        <f t="shared" si="20"/>
        <v>157092</v>
      </c>
      <c r="N425" s="26" t="s">
        <v>26</v>
      </c>
    </row>
    <row r="426" spans="2:14" s="2" customFormat="1" ht="25.5" x14ac:dyDescent="0.2">
      <c r="B426" s="6" t="s">
        <v>882</v>
      </c>
      <c r="C426" s="6" t="s">
        <v>27</v>
      </c>
      <c r="D426" s="6">
        <v>20199</v>
      </c>
      <c r="E426" s="7" t="s">
        <v>403</v>
      </c>
      <c r="F426" s="7" t="s">
        <v>1006</v>
      </c>
      <c r="G426" s="7">
        <v>10171505</v>
      </c>
      <c r="H426" s="8">
        <v>92080306</v>
      </c>
      <c r="I426" s="9" t="s">
        <v>1007</v>
      </c>
      <c r="J426" s="20" t="s">
        <v>137</v>
      </c>
      <c r="K426" s="22">
        <v>410</v>
      </c>
      <c r="L426" s="10">
        <v>2922</v>
      </c>
      <c r="M426" s="10">
        <f t="shared" si="20"/>
        <v>1198020</v>
      </c>
      <c r="N426" s="25" t="s">
        <v>26</v>
      </c>
    </row>
    <row r="427" spans="2:14" s="2" customFormat="1" ht="25.5" x14ac:dyDescent="0.2">
      <c r="B427" s="11" t="s">
        <v>882</v>
      </c>
      <c r="C427" s="11" t="s">
        <v>27</v>
      </c>
      <c r="D427" s="12">
        <v>20199</v>
      </c>
      <c r="E427" s="12" t="s">
        <v>403</v>
      </c>
      <c r="F427" s="12" t="s">
        <v>1008</v>
      </c>
      <c r="G427" s="13">
        <v>10171505</v>
      </c>
      <c r="H427" s="13">
        <v>92080310</v>
      </c>
      <c r="I427" s="14" t="s">
        <v>1009</v>
      </c>
      <c r="J427" s="15" t="s">
        <v>137</v>
      </c>
      <c r="K427" s="23">
        <v>170</v>
      </c>
      <c r="L427" s="16">
        <v>2922</v>
      </c>
      <c r="M427" s="17">
        <f t="shared" si="20"/>
        <v>496740</v>
      </c>
      <c r="N427" s="26" t="s">
        <v>26</v>
      </c>
    </row>
    <row r="428" spans="2:14" s="2" customFormat="1" ht="25.5" x14ac:dyDescent="0.2">
      <c r="B428" s="6" t="s">
        <v>882</v>
      </c>
      <c r="C428" s="6" t="s">
        <v>27</v>
      </c>
      <c r="D428" s="6">
        <v>20199</v>
      </c>
      <c r="E428" s="7" t="s">
        <v>403</v>
      </c>
      <c r="F428" s="7" t="s">
        <v>118</v>
      </c>
      <c r="G428" s="7">
        <v>10171505</v>
      </c>
      <c r="H428" s="8">
        <v>92080737</v>
      </c>
      <c r="I428" s="9" t="s">
        <v>1010</v>
      </c>
      <c r="J428" s="20" t="s">
        <v>137</v>
      </c>
      <c r="K428" s="22">
        <v>4</v>
      </c>
      <c r="L428" s="10">
        <v>19910</v>
      </c>
      <c r="M428" s="10">
        <f t="shared" si="20"/>
        <v>79640</v>
      </c>
      <c r="N428" s="25" t="s">
        <v>26</v>
      </c>
    </row>
    <row r="429" spans="2:14" s="2" customFormat="1" ht="25.5" x14ac:dyDescent="0.2">
      <c r="B429" s="11" t="s">
        <v>882</v>
      </c>
      <c r="C429" s="11" t="s">
        <v>27</v>
      </c>
      <c r="D429" s="12">
        <v>20199</v>
      </c>
      <c r="E429" s="12" t="s">
        <v>1011</v>
      </c>
      <c r="F429" s="12" t="s">
        <v>76</v>
      </c>
      <c r="G429" s="13">
        <v>10171702</v>
      </c>
      <c r="H429" s="13">
        <v>92029074</v>
      </c>
      <c r="I429" s="14" t="s">
        <v>1012</v>
      </c>
      <c r="J429" s="15" t="s">
        <v>957</v>
      </c>
      <c r="K429" s="23">
        <v>12</v>
      </c>
      <c r="L429" s="16">
        <v>9013</v>
      </c>
      <c r="M429" s="17">
        <f t="shared" si="20"/>
        <v>108156</v>
      </c>
      <c r="N429" s="26" t="s">
        <v>26</v>
      </c>
    </row>
    <row r="430" spans="2:14" s="2" customFormat="1" ht="25.5" x14ac:dyDescent="0.2">
      <c r="B430" s="6" t="s">
        <v>882</v>
      </c>
      <c r="C430" s="6" t="s">
        <v>27</v>
      </c>
      <c r="D430" s="6">
        <v>20199</v>
      </c>
      <c r="E430" s="7" t="s">
        <v>1011</v>
      </c>
      <c r="F430" s="7" t="s">
        <v>285</v>
      </c>
      <c r="G430" s="7">
        <v>10171702</v>
      </c>
      <c r="H430" s="8">
        <v>92015111</v>
      </c>
      <c r="I430" s="9" t="s">
        <v>1013</v>
      </c>
      <c r="J430" s="20" t="s">
        <v>137</v>
      </c>
      <c r="K430" s="22">
        <v>4</v>
      </c>
      <c r="L430" s="10">
        <v>31421</v>
      </c>
      <c r="M430" s="10">
        <f t="shared" si="20"/>
        <v>125684</v>
      </c>
      <c r="N430" s="25" t="s">
        <v>26</v>
      </c>
    </row>
    <row r="431" spans="2:14" s="2" customFormat="1" ht="25.5" x14ac:dyDescent="0.2">
      <c r="B431" s="11" t="s">
        <v>882</v>
      </c>
      <c r="C431" s="11" t="s">
        <v>27</v>
      </c>
      <c r="D431" s="12">
        <v>20199</v>
      </c>
      <c r="E431" s="12" t="s">
        <v>1011</v>
      </c>
      <c r="F431" s="12" t="s">
        <v>1014</v>
      </c>
      <c r="G431" s="13">
        <v>10171702</v>
      </c>
      <c r="H431" s="13">
        <v>92015117</v>
      </c>
      <c r="I431" s="14" t="s">
        <v>1015</v>
      </c>
      <c r="J431" s="15" t="s">
        <v>957</v>
      </c>
      <c r="K431" s="23">
        <v>6</v>
      </c>
      <c r="L431" s="16">
        <v>5305</v>
      </c>
      <c r="M431" s="17">
        <f t="shared" si="20"/>
        <v>31830</v>
      </c>
      <c r="N431" s="26" t="s">
        <v>26</v>
      </c>
    </row>
    <row r="432" spans="2:14" s="2" customFormat="1" ht="38.25" x14ac:dyDescent="0.2">
      <c r="B432" s="6" t="s">
        <v>882</v>
      </c>
      <c r="C432" s="6" t="s">
        <v>27</v>
      </c>
      <c r="D432" s="6">
        <v>20199</v>
      </c>
      <c r="E432" s="7" t="s">
        <v>1011</v>
      </c>
      <c r="F432" s="7" t="s">
        <v>76</v>
      </c>
      <c r="G432" s="7">
        <v>10171702</v>
      </c>
      <c r="H432" s="8">
        <v>92201980</v>
      </c>
      <c r="I432" s="9" t="s">
        <v>1016</v>
      </c>
      <c r="J432" s="20" t="s">
        <v>24</v>
      </c>
      <c r="K432" s="22">
        <v>6</v>
      </c>
      <c r="L432" s="10">
        <v>23000</v>
      </c>
      <c r="M432" s="10">
        <f t="shared" si="20"/>
        <v>138000</v>
      </c>
      <c r="N432" s="25" t="s">
        <v>26</v>
      </c>
    </row>
    <row r="433" spans="2:14" s="2" customFormat="1" ht="38.25" x14ac:dyDescent="0.2">
      <c r="B433" s="11" t="s">
        <v>882</v>
      </c>
      <c r="C433" s="11" t="s">
        <v>27</v>
      </c>
      <c r="D433" s="12">
        <v>20199</v>
      </c>
      <c r="E433" s="12" t="s">
        <v>1011</v>
      </c>
      <c r="F433" s="12" t="s">
        <v>76</v>
      </c>
      <c r="G433" s="13">
        <v>10171702</v>
      </c>
      <c r="H433" s="13">
        <v>92200735</v>
      </c>
      <c r="I433" s="14" t="s">
        <v>1017</v>
      </c>
      <c r="J433" s="15" t="s">
        <v>137</v>
      </c>
      <c r="K433" s="23">
        <v>6</v>
      </c>
      <c r="L433" s="16">
        <v>18000</v>
      </c>
      <c r="M433" s="17">
        <f t="shared" si="20"/>
        <v>108000</v>
      </c>
      <c r="N433" s="26" t="s">
        <v>26</v>
      </c>
    </row>
    <row r="434" spans="2:14" s="2" customFormat="1" ht="25.5" x14ac:dyDescent="0.2">
      <c r="B434" s="6" t="s">
        <v>882</v>
      </c>
      <c r="C434" s="6" t="s">
        <v>27</v>
      </c>
      <c r="D434" s="6">
        <v>20199</v>
      </c>
      <c r="E434" s="7" t="s">
        <v>1011</v>
      </c>
      <c r="F434" s="7" t="s">
        <v>76</v>
      </c>
      <c r="G434" s="7">
        <v>10171702</v>
      </c>
      <c r="H434" s="8">
        <v>92079038</v>
      </c>
      <c r="I434" s="9" t="s">
        <v>1018</v>
      </c>
      <c r="J434" s="20" t="s">
        <v>957</v>
      </c>
      <c r="K434" s="22">
        <v>32</v>
      </c>
      <c r="L434" s="10">
        <v>37552</v>
      </c>
      <c r="M434" s="10">
        <f t="shared" si="20"/>
        <v>1201664</v>
      </c>
      <c r="N434" s="25" t="s">
        <v>26</v>
      </c>
    </row>
    <row r="435" spans="2:14" s="2" customFormat="1" ht="25.5" x14ac:dyDescent="0.2">
      <c r="B435" s="11" t="s">
        <v>882</v>
      </c>
      <c r="C435" s="11" t="s">
        <v>27</v>
      </c>
      <c r="D435" s="12">
        <v>20199</v>
      </c>
      <c r="E435" s="12" t="s">
        <v>1011</v>
      </c>
      <c r="F435" s="12" t="s">
        <v>76</v>
      </c>
      <c r="G435" s="13">
        <v>10171702</v>
      </c>
      <c r="H435" s="13">
        <v>92080176</v>
      </c>
      <c r="I435" s="14" t="s">
        <v>1019</v>
      </c>
      <c r="J435" s="15" t="s">
        <v>957</v>
      </c>
      <c r="K435" s="23">
        <v>4</v>
      </c>
      <c r="L435" s="16">
        <v>5791</v>
      </c>
      <c r="M435" s="17">
        <f t="shared" si="20"/>
        <v>23164</v>
      </c>
      <c r="N435" s="26" t="s">
        <v>26</v>
      </c>
    </row>
    <row r="436" spans="2:14" s="2" customFormat="1" ht="25.5" x14ac:dyDescent="0.2">
      <c r="B436" s="6" t="s">
        <v>882</v>
      </c>
      <c r="C436" s="6" t="s">
        <v>27</v>
      </c>
      <c r="D436" s="6">
        <v>20199</v>
      </c>
      <c r="E436" s="7" t="s">
        <v>1011</v>
      </c>
      <c r="F436" s="7" t="s">
        <v>76</v>
      </c>
      <c r="G436" s="7">
        <v>10171702</v>
      </c>
      <c r="H436" s="8">
        <v>92079028</v>
      </c>
      <c r="I436" s="9" t="s">
        <v>1020</v>
      </c>
      <c r="J436" s="20" t="s">
        <v>957</v>
      </c>
      <c r="K436" s="22">
        <v>6</v>
      </c>
      <c r="L436" s="10">
        <v>8349</v>
      </c>
      <c r="M436" s="10">
        <f t="shared" si="20"/>
        <v>50094</v>
      </c>
      <c r="N436" s="25" t="s">
        <v>26</v>
      </c>
    </row>
    <row r="437" spans="2:14" s="2" customFormat="1" ht="25.5" x14ac:dyDescent="0.2">
      <c r="B437" s="11" t="s">
        <v>882</v>
      </c>
      <c r="C437" s="11" t="s">
        <v>27</v>
      </c>
      <c r="D437" s="12">
        <v>20199</v>
      </c>
      <c r="E437" s="12" t="s">
        <v>1011</v>
      </c>
      <c r="F437" s="12" t="s">
        <v>1021</v>
      </c>
      <c r="G437" s="13">
        <v>10171702</v>
      </c>
      <c r="H437" s="13">
        <v>92079619</v>
      </c>
      <c r="I437" s="14" t="s">
        <v>1022</v>
      </c>
      <c r="J437" s="15" t="s">
        <v>957</v>
      </c>
      <c r="K437" s="23">
        <v>6</v>
      </c>
      <c r="L437" s="16">
        <v>19560</v>
      </c>
      <c r="M437" s="17">
        <f t="shared" si="20"/>
        <v>117360</v>
      </c>
      <c r="N437" s="26" t="s">
        <v>26</v>
      </c>
    </row>
    <row r="438" spans="2:14" s="2" customFormat="1" ht="25.5" x14ac:dyDescent="0.2">
      <c r="B438" s="6" t="s">
        <v>882</v>
      </c>
      <c r="C438" s="6" t="s">
        <v>27</v>
      </c>
      <c r="D438" s="6">
        <v>20199</v>
      </c>
      <c r="E438" s="7" t="s">
        <v>1011</v>
      </c>
      <c r="F438" s="7" t="s">
        <v>365</v>
      </c>
      <c r="G438" s="7">
        <v>10171702</v>
      </c>
      <c r="H438" s="8">
        <v>92080178</v>
      </c>
      <c r="I438" s="9" t="s">
        <v>1023</v>
      </c>
      <c r="J438" s="20" t="s">
        <v>957</v>
      </c>
      <c r="K438" s="22">
        <v>7</v>
      </c>
      <c r="L438" s="10">
        <v>6700</v>
      </c>
      <c r="M438" s="10">
        <f t="shared" si="20"/>
        <v>46900</v>
      </c>
      <c r="N438" s="25" t="s">
        <v>26</v>
      </c>
    </row>
    <row r="439" spans="2:14" s="2" customFormat="1" ht="12.75" x14ac:dyDescent="0.2">
      <c r="B439" s="11" t="s">
        <v>882</v>
      </c>
      <c r="C439" s="11" t="s">
        <v>27</v>
      </c>
      <c r="D439" s="12">
        <v>20199</v>
      </c>
      <c r="E439" s="12" t="s">
        <v>1011</v>
      </c>
      <c r="F439" s="12" t="s">
        <v>95</v>
      </c>
      <c r="G439" s="13">
        <v>10171702</v>
      </c>
      <c r="H439" s="13">
        <v>92053762</v>
      </c>
      <c r="I439" s="14" t="s">
        <v>1024</v>
      </c>
      <c r="J439" s="15" t="s">
        <v>137</v>
      </c>
      <c r="K439" s="23">
        <v>10</v>
      </c>
      <c r="L439" s="16">
        <v>5655</v>
      </c>
      <c r="M439" s="17">
        <f t="shared" si="20"/>
        <v>56550</v>
      </c>
      <c r="N439" s="26" t="s">
        <v>26</v>
      </c>
    </row>
    <row r="440" spans="2:14" s="2" customFormat="1" ht="38.25" x14ac:dyDescent="0.2">
      <c r="B440" s="6" t="s">
        <v>882</v>
      </c>
      <c r="C440" s="6" t="s">
        <v>27</v>
      </c>
      <c r="D440" s="6">
        <v>20199</v>
      </c>
      <c r="E440" s="7" t="s">
        <v>1011</v>
      </c>
      <c r="F440" s="7" t="s">
        <v>1025</v>
      </c>
      <c r="G440" s="7">
        <v>10171702</v>
      </c>
      <c r="H440" s="8">
        <v>92080180</v>
      </c>
      <c r="I440" s="9" t="s">
        <v>1026</v>
      </c>
      <c r="J440" s="20" t="s">
        <v>957</v>
      </c>
      <c r="K440" s="22">
        <v>26</v>
      </c>
      <c r="L440" s="10">
        <v>36349</v>
      </c>
      <c r="M440" s="10">
        <f t="shared" si="20"/>
        <v>945074</v>
      </c>
      <c r="N440" s="25" t="s">
        <v>26</v>
      </c>
    </row>
    <row r="441" spans="2:14" s="2" customFormat="1" ht="12.75" x14ac:dyDescent="0.2">
      <c r="B441" s="11" t="s">
        <v>882</v>
      </c>
      <c r="C441" s="11" t="s">
        <v>27</v>
      </c>
      <c r="D441" s="12">
        <v>20199</v>
      </c>
      <c r="E441" s="12" t="s">
        <v>1011</v>
      </c>
      <c r="F441" s="12" t="s">
        <v>1027</v>
      </c>
      <c r="G441" s="13">
        <v>10171702</v>
      </c>
      <c r="H441" s="13">
        <v>92015251</v>
      </c>
      <c r="I441" s="14" t="s">
        <v>1028</v>
      </c>
      <c r="J441" s="15" t="s">
        <v>957</v>
      </c>
      <c r="K441" s="23">
        <v>34</v>
      </c>
      <c r="L441" s="16">
        <v>7900</v>
      </c>
      <c r="M441" s="17">
        <f t="shared" si="20"/>
        <v>268600</v>
      </c>
      <c r="N441" s="26" t="s">
        <v>26</v>
      </c>
    </row>
    <row r="442" spans="2:14" s="2" customFormat="1" ht="25.5" x14ac:dyDescent="0.2">
      <c r="B442" s="6" t="s">
        <v>882</v>
      </c>
      <c r="C442" s="6" t="s">
        <v>27</v>
      </c>
      <c r="D442" s="6">
        <v>20199</v>
      </c>
      <c r="E442" s="7" t="s">
        <v>1011</v>
      </c>
      <c r="F442" s="7" t="s">
        <v>404</v>
      </c>
      <c r="G442" s="7">
        <v>10171702</v>
      </c>
      <c r="H442" s="8">
        <v>92079028</v>
      </c>
      <c r="I442" s="9" t="s">
        <v>1029</v>
      </c>
      <c r="J442" s="20" t="s">
        <v>957</v>
      </c>
      <c r="K442" s="22">
        <v>24</v>
      </c>
      <c r="L442" s="10">
        <v>8349</v>
      </c>
      <c r="M442" s="10">
        <f t="shared" si="20"/>
        <v>200376</v>
      </c>
      <c r="N442" s="25" t="s">
        <v>26</v>
      </c>
    </row>
    <row r="443" spans="2:14" s="2" customFormat="1" ht="25.5" x14ac:dyDescent="0.2">
      <c r="B443" s="11" t="s">
        <v>882</v>
      </c>
      <c r="C443" s="11" t="s">
        <v>27</v>
      </c>
      <c r="D443" s="12">
        <v>20199</v>
      </c>
      <c r="E443" s="12" t="s">
        <v>1011</v>
      </c>
      <c r="F443" s="12" t="s">
        <v>76</v>
      </c>
      <c r="G443" s="13">
        <v>10171702</v>
      </c>
      <c r="H443" s="13">
        <v>92077784</v>
      </c>
      <c r="I443" s="14" t="s">
        <v>1030</v>
      </c>
      <c r="J443" s="15" t="s">
        <v>957</v>
      </c>
      <c r="K443" s="23">
        <v>21</v>
      </c>
      <c r="L443" s="16">
        <v>4709</v>
      </c>
      <c r="M443" s="17">
        <f t="shared" si="20"/>
        <v>98889</v>
      </c>
      <c r="N443" s="26" t="s">
        <v>26</v>
      </c>
    </row>
    <row r="444" spans="2:14" s="2" customFormat="1" ht="38.25" x14ac:dyDescent="0.2">
      <c r="B444" s="6" t="s">
        <v>882</v>
      </c>
      <c r="C444" s="6" t="s">
        <v>27</v>
      </c>
      <c r="D444" s="6">
        <v>20199</v>
      </c>
      <c r="E444" s="7" t="s">
        <v>1011</v>
      </c>
      <c r="F444" s="7" t="s">
        <v>76</v>
      </c>
      <c r="G444" s="7">
        <v>10171702</v>
      </c>
      <c r="H444" s="8">
        <v>92079027</v>
      </c>
      <c r="I444" s="9" t="s">
        <v>1031</v>
      </c>
      <c r="J444" s="20" t="s">
        <v>137</v>
      </c>
      <c r="K444" s="22">
        <v>20</v>
      </c>
      <c r="L444" s="10">
        <v>13965</v>
      </c>
      <c r="M444" s="10">
        <f t="shared" si="20"/>
        <v>279300</v>
      </c>
      <c r="N444" s="25" t="s">
        <v>26</v>
      </c>
    </row>
    <row r="445" spans="2:14" s="2" customFormat="1" ht="25.5" x14ac:dyDescent="0.2">
      <c r="B445" s="11" t="s">
        <v>882</v>
      </c>
      <c r="C445" s="11" t="s">
        <v>27</v>
      </c>
      <c r="D445" s="12">
        <v>20199</v>
      </c>
      <c r="E445" s="12" t="s">
        <v>1011</v>
      </c>
      <c r="F445" s="12" t="s">
        <v>76</v>
      </c>
      <c r="G445" s="13">
        <v>10171702</v>
      </c>
      <c r="H445" s="13">
        <v>92015245</v>
      </c>
      <c r="I445" s="14" t="s">
        <v>1032</v>
      </c>
      <c r="J445" s="15" t="s">
        <v>957</v>
      </c>
      <c r="K445" s="23">
        <v>41</v>
      </c>
      <c r="L445" s="16">
        <v>5034</v>
      </c>
      <c r="M445" s="17">
        <f t="shared" si="20"/>
        <v>206394</v>
      </c>
      <c r="N445" s="26" t="s">
        <v>26</v>
      </c>
    </row>
    <row r="446" spans="2:14" s="2" customFormat="1" ht="25.5" x14ac:dyDescent="0.2">
      <c r="B446" s="6" t="s">
        <v>882</v>
      </c>
      <c r="C446" s="6" t="s">
        <v>27</v>
      </c>
      <c r="D446" s="6">
        <v>20199</v>
      </c>
      <c r="E446" s="7" t="s">
        <v>1011</v>
      </c>
      <c r="F446" s="7" t="s">
        <v>76</v>
      </c>
      <c r="G446" s="7">
        <v>10171702</v>
      </c>
      <c r="H446" s="8">
        <v>92080138</v>
      </c>
      <c r="I446" s="9" t="s">
        <v>1033</v>
      </c>
      <c r="J446" s="20" t="s">
        <v>957</v>
      </c>
      <c r="K446" s="22">
        <v>3</v>
      </c>
      <c r="L446" s="10">
        <v>5864</v>
      </c>
      <c r="M446" s="10">
        <f t="shared" si="20"/>
        <v>17592</v>
      </c>
      <c r="N446" s="25" t="s">
        <v>26</v>
      </c>
    </row>
    <row r="447" spans="2:14" s="2" customFormat="1" ht="25.5" x14ac:dyDescent="0.2">
      <c r="B447" s="11" t="s">
        <v>882</v>
      </c>
      <c r="C447" s="11" t="s">
        <v>27</v>
      </c>
      <c r="D447" s="12">
        <v>20199</v>
      </c>
      <c r="E447" s="12" t="s">
        <v>1011</v>
      </c>
      <c r="F447" s="12" t="s">
        <v>76</v>
      </c>
      <c r="G447" s="13">
        <v>10171702</v>
      </c>
      <c r="H447" s="13">
        <v>92080175</v>
      </c>
      <c r="I447" s="14" t="s">
        <v>1034</v>
      </c>
      <c r="J447" s="15" t="s">
        <v>957</v>
      </c>
      <c r="K447" s="23">
        <v>14</v>
      </c>
      <c r="L447" s="16">
        <v>5917</v>
      </c>
      <c r="M447" s="17">
        <f t="shared" si="20"/>
        <v>82838</v>
      </c>
      <c r="N447" s="26" t="s">
        <v>26</v>
      </c>
    </row>
    <row r="448" spans="2:14" s="2" customFormat="1" ht="12.75" x14ac:dyDescent="0.2">
      <c r="B448" s="6" t="s">
        <v>882</v>
      </c>
      <c r="C448" s="6" t="s">
        <v>27</v>
      </c>
      <c r="D448" s="6">
        <v>20199</v>
      </c>
      <c r="E448" s="7" t="s">
        <v>407</v>
      </c>
      <c r="F448" s="7" t="s">
        <v>1035</v>
      </c>
      <c r="G448" s="7">
        <v>10171701</v>
      </c>
      <c r="H448" s="8">
        <v>92015256</v>
      </c>
      <c r="I448" s="9" t="s">
        <v>1036</v>
      </c>
      <c r="J448" s="20" t="s">
        <v>137</v>
      </c>
      <c r="K448" s="22">
        <v>95</v>
      </c>
      <c r="L448" s="10">
        <v>2982</v>
      </c>
      <c r="M448" s="10">
        <f t="shared" si="20"/>
        <v>283290</v>
      </c>
      <c r="N448" s="25" t="s">
        <v>26</v>
      </c>
    </row>
    <row r="449" spans="2:14" s="2" customFormat="1" ht="12.75" x14ac:dyDescent="0.2">
      <c r="B449" s="11" t="s">
        <v>882</v>
      </c>
      <c r="C449" s="11" t="s">
        <v>27</v>
      </c>
      <c r="D449" s="12">
        <v>20199</v>
      </c>
      <c r="E449" s="12" t="s">
        <v>407</v>
      </c>
      <c r="F449" s="12" t="s">
        <v>99</v>
      </c>
      <c r="G449" s="13">
        <v>10171701</v>
      </c>
      <c r="H449" s="13">
        <v>92028982</v>
      </c>
      <c r="I449" s="14" t="s">
        <v>1037</v>
      </c>
      <c r="J449" s="15" t="s">
        <v>137</v>
      </c>
      <c r="K449" s="23">
        <v>122</v>
      </c>
      <c r="L449" s="16">
        <v>2693</v>
      </c>
      <c r="M449" s="17">
        <f t="shared" si="20"/>
        <v>328546</v>
      </c>
      <c r="N449" s="26" t="s">
        <v>26</v>
      </c>
    </row>
    <row r="450" spans="2:14" s="2" customFormat="1" ht="12.75" x14ac:dyDescent="0.2">
      <c r="B450" s="6" t="s">
        <v>882</v>
      </c>
      <c r="C450" s="6" t="s">
        <v>27</v>
      </c>
      <c r="D450" s="6">
        <v>20199</v>
      </c>
      <c r="E450" s="7" t="s">
        <v>407</v>
      </c>
      <c r="F450" s="7" t="s">
        <v>285</v>
      </c>
      <c r="G450" s="7">
        <v>10171701</v>
      </c>
      <c r="H450" s="8">
        <v>92079992</v>
      </c>
      <c r="I450" s="9" t="s">
        <v>1038</v>
      </c>
      <c r="J450" s="20" t="s">
        <v>137</v>
      </c>
      <c r="K450" s="22">
        <v>24</v>
      </c>
      <c r="L450" s="10">
        <v>12730</v>
      </c>
      <c r="M450" s="10">
        <f t="shared" si="20"/>
        <v>305520</v>
      </c>
      <c r="N450" s="25" t="s">
        <v>26</v>
      </c>
    </row>
    <row r="451" spans="2:14" s="2" customFormat="1" ht="12.75" x14ac:dyDescent="0.2">
      <c r="B451" s="11" t="s">
        <v>882</v>
      </c>
      <c r="C451" s="11" t="s">
        <v>27</v>
      </c>
      <c r="D451" s="12">
        <v>20199</v>
      </c>
      <c r="E451" s="12" t="s">
        <v>407</v>
      </c>
      <c r="F451" s="12" t="s">
        <v>76</v>
      </c>
      <c r="G451" s="13">
        <v>10171701</v>
      </c>
      <c r="H451" s="13">
        <v>92080181</v>
      </c>
      <c r="I451" s="14" t="s">
        <v>1039</v>
      </c>
      <c r="J451" s="15" t="s">
        <v>137</v>
      </c>
      <c r="K451" s="23">
        <v>5</v>
      </c>
      <c r="L451" s="16">
        <v>12225</v>
      </c>
      <c r="M451" s="17">
        <f t="shared" si="20"/>
        <v>61125</v>
      </c>
      <c r="N451" s="26" t="s">
        <v>26</v>
      </c>
    </row>
    <row r="452" spans="2:14" s="2" customFormat="1" ht="25.5" x14ac:dyDescent="0.2">
      <c r="B452" s="6" t="s">
        <v>882</v>
      </c>
      <c r="C452" s="6" t="s">
        <v>27</v>
      </c>
      <c r="D452" s="6">
        <v>20199</v>
      </c>
      <c r="E452" s="7" t="s">
        <v>133</v>
      </c>
      <c r="F452" s="7" t="s">
        <v>1040</v>
      </c>
      <c r="G452" s="7">
        <v>10171701</v>
      </c>
      <c r="H452" s="8">
        <v>92051361</v>
      </c>
      <c r="I452" s="9" t="s">
        <v>1041</v>
      </c>
      <c r="J452" s="20" t="s">
        <v>137</v>
      </c>
      <c r="K452" s="22">
        <v>112</v>
      </c>
      <c r="L452" s="10">
        <v>3639</v>
      </c>
      <c r="M452" s="10">
        <f t="shared" si="20"/>
        <v>407568</v>
      </c>
      <c r="N452" s="25" t="s">
        <v>26</v>
      </c>
    </row>
    <row r="453" spans="2:14" s="2" customFormat="1" ht="38.25" x14ac:dyDescent="0.2">
      <c r="B453" s="11" t="s">
        <v>882</v>
      </c>
      <c r="C453" s="11" t="s">
        <v>27</v>
      </c>
      <c r="D453" s="12">
        <v>20199</v>
      </c>
      <c r="E453" s="12" t="s">
        <v>417</v>
      </c>
      <c r="F453" s="12" t="s">
        <v>62</v>
      </c>
      <c r="G453" s="13">
        <v>10191506</v>
      </c>
      <c r="H453" s="13">
        <v>92079574</v>
      </c>
      <c r="I453" s="14" t="s">
        <v>1042</v>
      </c>
      <c r="J453" s="15" t="s">
        <v>957</v>
      </c>
      <c r="K453" s="23">
        <v>2</v>
      </c>
      <c r="L453" s="16">
        <v>9567</v>
      </c>
      <c r="M453" s="17">
        <f t="shared" si="20"/>
        <v>19134</v>
      </c>
      <c r="N453" s="26" t="s">
        <v>26</v>
      </c>
    </row>
    <row r="454" spans="2:14" s="2" customFormat="1" ht="25.5" x14ac:dyDescent="0.2">
      <c r="B454" s="6" t="s">
        <v>882</v>
      </c>
      <c r="C454" s="6" t="s">
        <v>27</v>
      </c>
      <c r="D454" s="6">
        <v>20199</v>
      </c>
      <c r="E454" s="7" t="s">
        <v>417</v>
      </c>
      <c r="F454" s="7" t="s">
        <v>76</v>
      </c>
      <c r="G454" s="7">
        <v>10191512</v>
      </c>
      <c r="H454" s="8">
        <v>92079587</v>
      </c>
      <c r="I454" s="9" t="s">
        <v>1043</v>
      </c>
      <c r="J454" s="20" t="s">
        <v>137</v>
      </c>
      <c r="K454" s="22">
        <v>3</v>
      </c>
      <c r="L454" s="10">
        <v>12000</v>
      </c>
      <c r="M454" s="10">
        <f t="shared" si="20"/>
        <v>36000</v>
      </c>
      <c r="N454" s="25" t="s">
        <v>26</v>
      </c>
    </row>
    <row r="455" spans="2:14" s="2" customFormat="1" ht="25.5" x14ac:dyDescent="0.2">
      <c r="B455" s="11" t="s">
        <v>882</v>
      </c>
      <c r="C455" s="11" t="s">
        <v>27</v>
      </c>
      <c r="D455" s="12">
        <v>20199</v>
      </c>
      <c r="E455" s="12" t="s">
        <v>417</v>
      </c>
      <c r="F455" s="12" t="s">
        <v>1044</v>
      </c>
      <c r="G455" s="13">
        <v>10191509</v>
      </c>
      <c r="H455" s="13">
        <v>92080304</v>
      </c>
      <c r="I455" s="14" t="s">
        <v>1045</v>
      </c>
      <c r="J455" s="15" t="s">
        <v>957</v>
      </c>
      <c r="K455" s="23">
        <v>30</v>
      </c>
      <c r="L455" s="16">
        <v>7844</v>
      </c>
      <c r="M455" s="17">
        <f t="shared" si="20"/>
        <v>235320</v>
      </c>
      <c r="N455" s="26" t="s">
        <v>26</v>
      </c>
    </row>
    <row r="456" spans="2:14" s="2" customFormat="1" ht="25.5" x14ac:dyDescent="0.2">
      <c r="B456" s="6" t="s">
        <v>882</v>
      </c>
      <c r="C456" s="6" t="s">
        <v>27</v>
      </c>
      <c r="D456" s="6">
        <v>20199</v>
      </c>
      <c r="E456" s="7" t="s">
        <v>417</v>
      </c>
      <c r="F456" s="7" t="s">
        <v>76</v>
      </c>
      <c r="G456" s="7">
        <v>10191509</v>
      </c>
      <c r="H456" s="8">
        <v>92079980</v>
      </c>
      <c r="I456" s="9" t="s">
        <v>1046</v>
      </c>
      <c r="J456" s="20" t="s">
        <v>957</v>
      </c>
      <c r="K456" s="22">
        <v>300</v>
      </c>
      <c r="L456" s="10">
        <v>3366</v>
      </c>
      <c r="M456" s="10">
        <f t="shared" si="20"/>
        <v>1009800</v>
      </c>
      <c r="N456" s="25" t="s">
        <v>26</v>
      </c>
    </row>
    <row r="457" spans="2:14" s="2" customFormat="1" ht="25.5" x14ac:dyDescent="0.2">
      <c r="B457" s="11" t="s">
        <v>882</v>
      </c>
      <c r="C457" s="11" t="s">
        <v>27</v>
      </c>
      <c r="D457" s="12">
        <v>20199</v>
      </c>
      <c r="E457" s="12" t="s">
        <v>417</v>
      </c>
      <c r="F457" s="12" t="s">
        <v>76</v>
      </c>
      <c r="G457" s="13">
        <v>10191509</v>
      </c>
      <c r="H457" s="13">
        <v>92079031</v>
      </c>
      <c r="I457" s="14" t="s">
        <v>1047</v>
      </c>
      <c r="J457" s="15" t="s">
        <v>137</v>
      </c>
      <c r="K457" s="23">
        <v>29</v>
      </c>
      <c r="L457" s="16">
        <v>8601</v>
      </c>
      <c r="M457" s="17">
        <f t="shared" si="20"/>
        <v>249429</v>
      </c>
      <c r="N457" s="26" t="s">
        <v>26</v>
      </c>
    </row>
    <row r="458" spans="2:14" s="2" customFormat="1" ht="25.5" x14ac:dyDescent="0.2">
      <c r="B458" s="6" t="s">
        <v>882</v>
      </c>
      <c r="C458" s="6" t="s">
        <v>27</v>
      </c>
      <c r="D458" s="6">
        <v>20199</v>
      </c>
      <c r="E458" s="7" t="s">
        <v>417</v>
      </c>
      <c r="F458" s="7" t="s">
        <v>76</v>
      </c>
      <c r="G458" s="7">
        <v>10191509</v>
      </c>
      <c r="H458" s="8">
        <v>92200899</v>
      </c>
      <c r="I458" s="9" t="s">
        <v>1048</v>
      </c>
      <c r="J458" s="20" t="s">
        <v>24</v>
      </c>
      <c r="K458" s="22">
        <v>34</v>
      </c>
      <c r="L458" s="10">
        <v>13765</v>
      </c>
      <c r="M458" s="10">
        <f t="shared" si="20"/>
        <v>468010</v>
      </c>
      <c r="N458" s="25" t="s">
        <v>26</v>
      </c>
    </row>
    <row r="459" spans="2:14" s="2" customFormat="1" ht="63.75" x14ac:dyDescent="0.2">
      <c r="B459" s="11" t="s">
        <v>882</v>
      </c>
      <c r="C459" s="11" t="s">
        <v>27</v>
      </c>
      <c r="D459" s="12">
        <v>20199</v>
      </c>
      <c r="E459" s="12" t="s">
        <v>417</v>
      </c>
      <c r="F459" s="12" t="s">
        <v>76</v>
      </c>
      <c r="G459" s="13">
        <v>10191509</v>
      </c>
      <c r="H459" s="13">
        <v>92010528</v>
      </c>
      <c r="I459" s="14" t="s">
        <v>1049</v>
      </c>
      <c r="J459" s="15" t="s">
        <v>24</v>
      </c>
      <c r="K459" s="23">
        <v>18</v>
      </c>
      <c r="L459" s="16">
        <v>2600</v>
      </c>
      <c r="M459" s="17">
        <f t="shared" si="20"/>
        <v>46800</v>
      </c>
      <c r="N459" s="26" t="s">
        <v>26</v>
      </c>
    </row>
    <row r="460" spans="2:14" s="2" customFormat="1" ht="25.5" x14ac:dyDescent="0.2">
      <c r="B460" s="6" t="s">
        <v>882</v>
      </c>
      <c r="C460" s="6" t="s">
        <v>27</v>
      </c>
      <c r="D460" s="6">
        <v>20199</v>
      </c>
      <c r="E460" s="7" t="s">
        <v>417</v>
      </c>
      <c r="F460" s="7" t="s">
        <v>76</v>
      </c>
      <c r="G460" s="7">
        <v>10191511</v>
      </c>
      <c r="H460" s="8">
        <v>92079035</v>
      </c>
      <c r="I460" s="9" t="s">
        <v>1050</v>
      </c>
      <c r="J460" s="20" t="s">
        <v>137</v>
      </c>
      <c r="K460" s="22">
        <v>8</v>
      </c>
      <c r="L460" s="10">
        <v>112918</v>
      </c>
      <c r="M460" s="10">
        <f t="shared" si="20"/>
        <v>903344</v>
      </c>
      <c r="N460" s="25" t="s">
        <v>26</v>
      </c>
    </row>
    <row r="461" spans="2:14" s="2" customFormat="1" ht="38.25" x14ac:dyDescent="0.2">
      <c r="B461" s="11" t="s">
        <v>882</v>
      </c>
      <c r="C461" s="11" t="s">
        <v>27</v>
      </c>
      <c r="D461" s="12">
        <v>20199</v>
      </c>
      <c r="E461" s="12" t="s">
        <v>417</v>
      </c>
      <c r="F461" s="12" t="s">
        <v>1051</v>
      </c>
      <c r="G461" s="13">
        <v>10191513</v>
      </c>
      <c r="H461" s="13">
        <v>92079036</v>
      </c>
      <c r="I461" s="14" t="s">
        <v>1052</v>
      </c>
      <c r="J461" s="15" t="s">
        <v>137</v>
      </c>
      <c r="K461" s="23">
        <v>21</v>
      </c>
      <c r="L461" s="16">
        <v>32395</v>
      </c>
      <c r="M461" s="17">
        <f t="shared" si="20"/>
        <v>680295</v>
      </c>
      <c r="N461" s="26" t="s">
        <v>26</v>
      </c>
    </row>
    <row r="462" spans="2:14" s="2" customFormat="1" ht="38.25" x14ac:dyDescent="0.2">
      <c r="B462" s="6" t="s">
        <v>882</v>
      </c>
      <c r="C462" s="6" t="s">
        <v>27</v>
      </c>
      <c r="D462" s="6">
        <v>20199</v>
      </c>
      <c r="E462" s="7" t="s">
        <v>417</v>
      </c>
      <c r="F462" s="7" t="s">
        <v>1053</v>
      </c>
      <c r="G462" s="7">
        <v>10191509</v>
      </c>
      <c r="H462" s="8">
        <v>92080204</v>
      </c>
      <c r="I462" s="9" t="s">
        <v>1054</v>
      </c>
      <c r="J462" s="20" t="s">
        <v>137</v>
      </c>
      <c r="K462" s="22">
        <v>10</v>
      </c>
      <c r="L462" s="10">
        <v>11730</v>
      </c>
      <c r="M462" s="10">
        <f t="shared" si="20"/>
        <v>117300</v>
      </c>
      <c r="N462" s="25" t="s">
        <v>26</v>
      </c>
    </row>
    <row r="463" spans="2:14" s="2" customFormat="1" ht="25.5" x14ac:dyDescent="0.2">
      <c r="B463" s="11" t="s">
        <v>882</v>
      </c>
      <c r="C463" s="11" t="s">
        <v>27</v>
      </c>
      <c r="D463" s="12">
        <v>20199</v>
      </c>
      <c r="E463" s="12" t="s">
        <v>417</v>
      </c>
      <c r="F463" s="12" t="s">
        <v>76</v>
      </c>
      <c r="G463" s="13">
        <v>10191512</v>
      </c>
      <c r="H463" s="13">
        <v>92080174</v>
      </c>
      <c r="I463" s="14" t="s">
        <v>1055</v>
      </c>
      <c r="J463" s="15" t="s">
        <v>137</v>
      </c>
      <c r="K463" s="23">
        <v>2</v>
      </c>
      <c r="L463" s="16">
        <v>80064</v>
      </c>
      <c r="M463" s="17">
        <f t="shared" si="20"/>
        <v>160128</v>
      </c>
      <c r="N463" s="26" t="s">
        <v>26</v>
      </c>
    </row>
    <row r="464" spans="2:14" s="2" customFormat="1" ht="25.5" x14ac:dyDescent="0.2">
      <c r="B464" s="6" t="s">
        <v>882</v>
      </c>
      <c r="C464" s="6" t="s">
        <v>27</v>
      </c>
      <c r="D464" s="6">
        <v>20199</v>
      </c>
      <c r="E464" s="7" t="s">
        <v>417</v>
      </c>
      <c r="F464" s="7" t="s">
        <v>76</v>
      </c>
      <c r="G464" s="7">
        <v>10191509</v>
      </c>
      <c r="H464" s="8">
        <v>92080183</v>
      </c>
      <c r="I464" s="9" t="s">
        <v>1056</v>
      </c>
      <c r="J464" s="20" t="s">
        <v>137</v>
      </c>
      <c r="K464" s="22">
        <v>1</v>
      </c>
      <c r="L464" s="10">
        <v>92853</v>
      </c>
      <c r="M464" s="10">
        <f t="shared" si="20"/>
        <v>92853</v>
      </c>
      <c r="N464" s="25" t="s">
        <v>26</v>
      </c>
    </row>
    <row r="465" spans="2:14" s="2" customFormat="1" ht="25.5" x14ac:dyDescent="0.2">
      <c r="B465" s="11" t="s">
        <v>882</v>
      </c>
      <c r="C465" s="11" t="s">
        <v>27</v>
      </c>
      <c r="D465" s="12">
        <v>20199</v>
      </c>
      <c r="E465" s="12" t="s">
        <v>417</v>
      </c>
      <c r="F465" s="12" t="s">
        <v>76</v>
      </c>
      <c r="G465" s="13">
        <v>10191509</v>
      </c>
      <c r="H465" s="13">
        <v>92080196</v>
      </c>
      <c r="I465" s="14" t="s">
        <v>1057</v>
      </c>
      <c r="J465" s="15" t="s">
        <v>137</v>
      </c>
      <c r="K465" s="23">
        <v>3</v>
      </c>
      <c r="L465" s="16">
        <v>80064</v>
      </c>
      <c r="M465" s="17">
        <f t="shared" si="20"/>
        <v>240192</v>
      </c>
      <c r="N465" s="26" t="s">
        <v>26</v>
      </c>
    </row>
    <row r="466" spans="2:14" s="2" customFormat="1" ht="25.5" x14ac:dyDescent="0.2">
      <c r="B466" s="6" t="s">
        <v>882</v>
      </c>
      <c r="C466" s="6" t="s">
        <v>27</v>
      </c>
      <c r="D466" s="6">
        <v>20199</v>
      </c>
      <c r="E466" s="7" t="s">
        <v>417</v>
      </c>
      <c r="F466" s="7" t="s">
        <v>76</v>
      </c>
      <c r="G466" s="7">
        <v>10191509</v>
      </c>
      <c r="H466" s="8">
        <v>92080186</v>
      </c>
      <c r="I466" s="9" t="s">
        <v>1058</v>
      </c>
      <c r="J466" s="20" t="s">
        <v>957</v>
      </c>
      <c r="K466" s="22">
        <v>6</v>
      </c>
      <c r="L466" s="10">
        <v>92853</v>
      </c>
      <c r="M466" s="10">
        <f t="shared" si="20"/>
        <v>557118</v>
      </c>
      <c r="N466" s="25" t="s">
        <v>26</v>
      </c>
    </row>
    <row r="467" spans="2:14" s="2" customFormat="1" ht="25.5" x14ac:dyDescent="0.2">
      <c r="B467" s="11" t="s">
        <v>882</v>
      </c>
      <c r="C467" s="11" t="s">
        <v>27</v>
      </c>
      <c r="D467" s="12">
        <v>20199</v>
      </c>
      <c r="E467" s="12" t="s">
        <v>417</v>
      </c>
      <c r="F467" s="12" t="s">
        <v>76</v>
      </c>
      <c r="G467" s="13">
        <v>10191509</v>
      </c>
      <c r="H467" s="13">
        <v>92079538</v>
      </c>
      <c r="I467" s="14" t="s">
        <v>1059</v>
      </c>
      <c r="J467" s="15" t="s">
        <v>137</v>
      </c>
      <c r="K467" s="23">
        <v>3</v>
      </c>
      <c r="L467" s="16">
        <v>6399</v>
      </c>
      <c r="M467" s="17">
        <f t="shared" si="20"/>
        <v>19197</v>
      </c>
      <c r="N467" s="26" t="s">
        <v>26</v>
      </c>
    </row>
    <row r="468" spans="2:14" s="2" customFormat="1" ht="12.75" x14ac:dyDescent="0.2">
      <c r="B468" s="6" t="s">
        <v>882</v>
      </c>
      <c r="C468" s="6" t="s">
        <v>27</v>
      </c>
      <c r="D468" s="6">
        <v>20199</v>
      </c>
      <c r="E468" s="7" t="s">
        <v>417</v>
      </c>
      <c r="F468" s="7" t="s">
        <v>76</v>
      </c>
      <c r="G468" s="7">
        <v>10191512</v>
      </c>
      <c r="H468" s="8">
        <v>92079587</v>
      </c>
      <c r="I468" s="9" t="s">
        <v>1060</v>
      </c>
      <c r="J468" s="20" t="s">
        <v>137</v>
      </c>
      <c r="K468" s="22">
        <v>2</v>
      </c>
      <c r="L468" s="10">
        <v>8000</v>
      </c>
      <c r="M468" s="10">
        <f t="shared" si="20"/>
        <v>16000</v>
      </c>
      <c r="N468" s="25" t="s">
        <v>26</v>
      </c>
    </row>
    <row r="469" spans="2:14" s="2" customFormat="1" ht="25.5" x14ac:dyDescent="0.2">
      <c r="B469" s="11" t="s">
        <v>882</v>
      </c>
      <c r="C469" s="11" t="s">
        <v>27</v>
      </c>
      <c r="D469" s="12">
        <v>20199</v>
      </c>
      <c r="E469" s="12" t="s">
        <v>417</v>
      </c>
      <c r="F469" s="12" t="s">
        <v>1061</v>
      </c>
      <c r="G469" s="13">
        <v>10191509</v>
      </c>
      <c r="H469" s="13">
        <v>92015254</v>
      </c>
      <c r="I469" s="14" t="s">
        <v>1062</v>
      </c>
      <c r="J469" s="15" t="s">
        <v>137</v>
      </c>
      <c r="K469" s="23">
        <v>1</v>
      </c>
      <c r="L469" s="16">
        <v>6875</v>
      </c>
      <c r="M469" s="17">
        <f t="shared" si="20"/>
        <v>6875</v>
      </c>
      <c r="N469" s="26" t="s">
        <v>26</v>
      </c>
    </row>
    <row r="470" spans="2:14" s="2" customFormat="1" ht="25.5" x14ac:dyDescent="0.2">
      <c r="B470" s="6" t="s">
        <v>882</v>
      </c>
      <c r="C470" s="6" t="s">
        <v>27</v>
      </c>
      <c r="D470" s="6">
        <v>20199</v>
      </c>
      <c r="E470" s="7" t="s">
        <v>417</v>
      </c>
      <c r="F470" s="7" t="s">
        <v>1061</v>
      </c>
      <c r="G470" s="7">
        <v>10191515</v>
      </c>
      <c r="H470" s="8">
        <v>92136291</v>
      </c>
      <c r="I470" s="9" t="s">
        <v>1063</v>
      </c>
      <c r="J470" s="20" t="s">
        <v>957</v>
      </c>
      <c r="K470" s="22">
        <v>39</v>
      </c>
      <c r="L470" s="10">
        <v>6875</v>
      </c>
      <c r="M470" s="10">
        <f t="shared" si="20"/>
        <v>268125</v>
      </c>
      <c r="N470" s="25" t="s">
        <v>26</v>
      </c>
    </row>
    <row r="471" spans="2:14" s="2" customFormat="1" ht="25.5" x14ac:dyDescent="0.2">
      <c r="B471" s="11" t="s">
        <v>882</v>
      </c>
      <c r="C471" s="11" t="s">
        <v>27</v>
      </c>
      <c r="D471" s="12">
        <v>20199</v>
      </c>
      <c r="E471" s="12" t="s">
        <v>417</v>
      </c>
      <c r="F471" s="12" t="s">
        <v>1064</v>
      </c>
      <c r="G471" s="13">
        <v>10191509</v>
      </c>
      <c r="H471" s="13">
        <v>92080304</v>
      </c>
      <c r="I471" s="14" t="s">
        <v>1065</v>
      </c>
      <c r="J471" s="15" t="s">
        <v>137</v>
      </c>
      <c r="K471" s="23">
        <v>3</v>
      </c>
      <c r="L471" s="16">
        <v>7844</v>
      </c>
      <c r="M471" s="17">
        <f t="shared" si="20"/>
        <v>23532</v>
      </c>
      <c r="N471" s="26" t="s">
        <v>26</v>
      </c>
    </row>
    <row r="472" spans="2:14" s="2" customFormat="1" ht="38.25" x14ac:dyDescent="0.2">
      <c r="B472" s="6" t="s">
        <v>882</v>
      </c>
      <c r="C472" s="6" t="s">
        <v>27</v>
      </c>
      <c r="D472" s="6">
        <v>20199</v>
      </c>
      <c r="E472" s="7" t="s">
        <v>417</v>
      </c>
      <c r="F472" s="7" t="s">
        <v>1066</v>
      </c>
      <c r="G472" s="7">
        <v>10191516</v>
      </c>
      <c r="H472" s="8">
        <v>92079620</v>
      </c>
      <c r="I472" s="9" t="s">
        <v>1067</v>
      </c>
      <c r="J472" s="20" t="s">
        <v>137</v>
      </c>
      <c r="K472" s="22">
        <v>9</v>
      </c>
      <c r="L472" s="10">
        <v>3549</v>
      </c>
      <c r="M472" s="10">
        <f t="shared" si="20"/>
        <v>31941</v>
      </c>
      <c r="N472" s="25" t="s">
        <v>26</v>
      </c>
    </row>
    <row r="473" spans="2:14" s="2" customFormat="1" ht="38.25" x14ac:dyDescent="0.2">
      <c r="B473" s="11" t="s">
        <v>882</v>
      </c>
      <c r="C473" s="11" t="s">
        <v>27</v>
      </c>
      <c r="D473" s="12">
        <v>20199</v>
      </c>
      <c r="E473" s="12" t="s">
        <v>417</v>
      </c>
      <c r="F473" s="12" t="s">
        <v>1068</v>
      </c>
      <c r="G473" s="13">
        <v>10191510</v>
      </c>
      <c r="H473" s="13">
        <v>92079572</v>
      </c>
      <c r="I473" s="14" t="s">
        <v>1069</v>
      </c>
      <c r="J473" s="15" t="s">
        <v>137</v>
      </c>
      <c r="K473" s="23">
        <v>29</v>
      </c>
      <c r="L473" s="16">
        <v>12495</v>
      </c>
      <c r="M473" s="17">
        <f t="shared" si="20"/>
        <v>362355</v>
      </c>
      <c r="N473" s="26" t="s">
        <v>26</v>
      </c>
    </row>
    <row r="474" spans="2:14" s="2" customFormat="1" ht="38.25" x14ac:dyDescent="0.2">
      <c r="B474" s="6" t="s">
        <v>882</v>
      </c>
      <c r="C474" s="6" t="s">
        <v>27</v>
      </c>
      <c r="D474" s="6">
        <v>20199</v>
      </c>
      <c r="E474" s="7" t="s">
        <v>417</v>
      </c>
      <c r="F474" s="7" t="s">
        <v>1070</v>
      </c>
      <c r="G474" s="7" t="s">
        <v>1071</v>
      </c>
      <c r="H474" s="8" t="s">
        <v>1072</v>
      </c>
      <c r="I474" s="9" t="s">
        <v>1073</v>
      </c>
      <c r="J474" s="20" t="s">
        <v>137</v>
      </c>
      <c r="K474" s="22">
        <v>6</v>
      </c>
      <c r="L474" s="10">
        <v>7993</v>
      </c>
      <c r="M474" s="10">
        <f t="shared" si="20"/>
        <v>47958</v>
      </c>
      <c r="N474" s="25" t="s">
        <v>26</v>
      </c>
    </row>
    <row r="475" spans="2:14" s="2" customFormat="1" ht="38.25" x14ac:dyDescent="0.2">
      <c r="B475" s="11" t="s">
        <v>882</v>
      </c>
      <c r="C475" s="11" t="s">
        <v>27</v>
      </c>
      <c r="D475" s="12">
        <v>20199</v>
      </c>
      <c r="E475" s="12" t="s">
        <v>1074</v>
      </c>
      <c r="F475" s="12" t="s">
        <v>434</v>
      </c>
      <c r="G475" s="13">
        <v>10191509</v>
      </c>
      <c r="H475" s="13">
        <v>92079822</v>
      </c>
      <c r="I475" s="14" t="s">
        <v>1075</v>
      </c>
      <c r="J475" s="15" t="s">
        <v>957</v>
      </c>
      <c r="K475" s="23">
        <v>465</v>
      </c>
      <c r="L475" s="16">
        <v>2693</v>
      </c>
      <c r="M475" s="17">
        <f t="shared" si="20"/>
        <v>1252245</v>
      </c>
      <c r="N475" s="26" t="s">
        <v>26</v>
      </c>
    </row>
    <row r="476" spans="2:14" s="2" customFormat="1" ht="25.5" x14ac:dyDescent="0.2">
      <c r="B476" s="6" t="s">
        <v>882</v>
      </c>
      <c r="C476" s="6" t="s">
        <v>27</v>
      </c>
      <c r="D476" s="6">
        <v>20199</v>
      </c>
      <c r="E476" s="7" t="s">
        <v>1074</v>
      </c>
      <c r="F476" s="7" t="s">
        <v>95</v>
      </c>
      <c r="G476" s="7">
        <v>10191509</v>
      </c>
      <c r="H476" s="8">
        <v>92079998</v>
      </c>
      <c r="I476" s="9" t="s">
        <v>1076</v>
      </c>
      <c r="J476" s="20" t="s">
        <v>957</v>
      </c>
      <c r="K476" s="22">
        <v>540</v>
      </c>
      <c r="L476" s="10">
        <v>1581</v>
      </c>
      <c r="M476" s="10">
        <f t="shared" si="20"/>
        <v>853740</v>
      </c>
      <c r="N476" s="25" t="s">
        <v>26</v>
      </c>
    </row>
    <row r="477" spans="2:14" s="2" customFormat="1" ht="25.5" x14ac:dyDescent="0.2">
      <c r="B477" s="11" t="s">
        <v>882</v>
      </c>
      <c r="C477" s="11" t="s">
        <v>27</v>
      </c>
      <c r="D477" s="12">
        <v>20199</v>
      </c>
      <c r="E477" s="12" t="s">
        <v>1077</v>
      </c>
      <c r="F477" s="12" t="s">
        <v>963</v>
      </c>
      <c r="G477" s="13">
        <v>10171699</v>
      </c>
      <c r="H477" s="13">
        <v>92029068</v>
      </c>
      <c r="I477" s="14" t="s">
        <v>1078</v>
      </c>
      <c r="J477" s="15" t="s">
        <v>137</v>
      </c>
      <c r="K477" s="23">
        <v>54</v>
      </c>
      <c r="L477" s="16">
        <v>5192</v>
      </c>
      <c r="M477" s="17">
        <f t="shared" si="20"/>
        <v>280368</v>
      </c>
      <c r="N477" s="26" t="s">
        <v>26</v>
      </c>
    </row>
    <row r="478" spans="2:14" s="2" customFormat="1" ht="25.5" x14ac:dyDescent="0.2">
      <c r="B478" s="6" t="s">
        <v>882</v>
      </c>
      <c r="C478" s="6" t="s">
        <v>27</v>
      </c>
      <c r="D478" s="6">
        <v>20199</v>
      </c>
      <c r="E478" s="7" t="s">
        <v>341</v>
      </c>
      <c r="F478" s="7" t="s">
        <v>913</v>
      </c>
      <c r="G478" s="7">
        <v>10711502</v>
      </c>
      <c r="H478" s="8">
        <v>92080003</v>
      </c>
      <c r="I478" s="9" t="s">
        <v>1079</v>
      </c>
      <c r="J478" s="20" t="s">
        <v>137</v>
      </c>
      <c r="K478" s="22">
        <v>33</v>
      </c>
      <c r="L478" s="10">
        <v>5389</v>
      </c>
      <c r="M478" s="10">
        <f t="shared" si="20"/>
        <v>177837</v>
      </c>
      <c r="N478" s="25" t="s">
        <v>26</v>
      </c>
    </row>
    <row r="479" spans="2:14" s="2" customFormat="1" ht="12.75" x14ac:dyDescent="0.2">
      <c r="B479" s="11" t="s">
        <v>882</v>
      </c>
      <c r="C479" s="11" t="s">
        <v>27</v>
      </c>
      <c r="D479" s="12">
        <v>20199</v>
      </c>
      <c r="E479" s="12" t="s">
        <v>1080</v>
      </c>
      <c r="F479" s="12" t="s">
        <v>1081</v>
      </c>
      <c r="G479" s="13">
        <v>10171599</v>
      </c>
      <c r="H479" s="13">
        <v>92015294</v>
      </c>
      <c r="I479" s="14" t="s">
        <v>1082</v>
      </c>
      <c r="J479" s="15" t="s">
        <v>957</v>
      </c>
      <c r="K479" s="23">
        <v>4880</v>
      </c>
      <c r="L479" s="16">
        <v>63</v>
      </c>
      <c r="M479" s="17">
        <f t="shared" si="20"/>
        <v>307440</v>
      </c>
      <c r="N479" s="26" t="s">
        <v>26</v>
      </c>
    </row>
    <row r="480" spans="2:14" s="2" customFormat="1" ht="12.75" x14ac:dyDescent="0.2">
      <c r="B480" s="6" t="s">
        <v>882</v>
      </c>
      <c r="C480" s="6" t="s">
        <v>27</v>
      </c>
      <c r="D480" s="6">
        <v>20199</v>
      </c>
      <c r="E480" s="7" t="s">
        <v>341</v>
      </c>
      <c r="F480" s="7" t="s">
        <v>1083</v>
      </c>
      <c r="G480" s="7" t="s">
        <v>1084</v>
      </c>
      <c r="H480" s="8" t="s">
        <v>1085</v>
      </c>
      <c r="I480" s="9" t="s">
        <v>1086</v>
      </c>
      <c r="J480" s="20" t="s">
        <v>1087</v>
      </c>
      <c r="K480" s="22">
        <v>50</v>
      </c>
      <c r="L480" s="10">
        <v>10811</v>
      </c>
      <c r="M480" s="10">
        <f t="shared" si="20"/>
        <v>540550</v>
      </c>
      <c r="N480" s="25" t="s">
        <v>26</v>
      </c>
    </row>
    <row r="481" spans="2:14" s="2" customFormat="1" ht="38.25" x14ac:dyDescent="0.2">
      <c r="B481" s="11" t="s">
        <v>882</v>
      </c>
      <c r="C481" s="11" t="s">
        <v>27</v>
      </c>
      <c r="D481" s="12">
        <v>20199</v>
      </c>
      <c r="E481" s="12" t="s">
        <v>341</v>
      </c>
      <c r="F481" s="12" t="s">
        <v>1088</v>
      </c>
      <c r="G481" s="13">
        <v>15101603</v>
      </c>
      <c r="H481" s="13">
        <v>92038979</v>
      </c>
      <c r="I481" s="14" t="s">
        <v>1089</v>
      </c>
      <c r="J481" s="15" t="s">
        <v>1090</v>
      </c>
      <c r="K481" s="23">
        <v>30</v>
      </c>
      <c r="L481" s="16">
        <v>22400</v>
      </c>
      <c r="M481" s="17">
        <f t="shared" ref="M481:M544" si="21">K481*L481</f>
        <v>672000</v>
      </c>
      <c r="N481" s="26" t="s">
        <v>26</v>
      </c>
    </row>
    <row r="482" spans="2:14" s="2" customFormat="1" ht="25.5" x14ac:dyDescent="0.2">
      <c r="B482" s="6" t="s">
        <v>882</v>
      </c>
      <c r="C482" s="6" t="s">
        <v>30</v>
      </c>
      <c r="D482" s="6">
        <v>20199</v>
      </c>
      <c r="E482" s="7" t="s">
        <v>403</v>
      </c>
      <c r="F482" s="7" t="s">
        <v>986</v>
      </c>
      <c r="G482" s="7">
        <v>10171605</v>
      </c>
      <c r="H482" s="8">
        <v>92077050</v>
      </c>
      <c r="I482" s="9" t="s">
        <v>1091</v>
      </c>
      <c r="J482" s="20" t="s">
        <v>1092</v>
      </c>
      <c r="K482" s="22">
        <v>4005</v>
      </c>
      <c r="L482" s="10">
        <v>15000</v>
      </c>
      <c r="M482" s="10">
        <f t="shared" si="21"/>
        <v>60075000</v>
      </c>
      <c r="N482" s="25" t="s">
        <v>26</v>
      </c>
    </row>
    <row r="483" spans="2:14" s="2" customFormat="1" ht="25.5" x14ac:dyDescent="0.2">
      <c r="B483" s="11" t="s">
        <v>882</v>
      </c>
      <c r="C483" s="11" t="s">
        <v>30</v>
      </c>
      <c r="D483" s="12">
        <v>20199</v>
      </c>
      <c r="E483" s="12" t="s">
        <v>129</v>
      </c>
      <c r="F483" s="12" t="s">
        <v>986</v>
      </c>
      <c r="G483" s="13">
        <v>10171605</v>
      </c>
      <c r="H483" s="13">
        <v>92077050</v>
      </c>
      <c r="I483" s="14" t="s">
        <v>1093</v>
      </c>
      <c r="J483" s="15" t="s">
        <v>137</v>
      </c>
      <c r="K483" s="23">
        <v>34</v>
      </c>
      <c r="L483" s="16">
        <v>18000</v>
      </c>
      <c r="M483" s="17">
        <f t="shared" si="21"/>
        <v>612000</v>
      </c>
      <c r="N483" s="26" t="s">
        <v>26</v>
      </c>
    </row>
    <row r="484" spans="2:14" s="2" customFormat="1" ht="25.5" x14ac:dyDescent="0.2">
      <c r="B484" s="6" t="s">
        <v>882</v>
      </c>
      <c r="C484" s="6" t="s">
        <v>30</v>
      </c>
      <c r="D484" s="6">
        <v>20199</v>
      </c>
      <c r="E484" s="7" t="s">
        <v>129</v>
      </c>
      <c r="F484" s="7" t="s">
        <v>990</v>
      </c>
      <c r="G484" s="7">
        <v>10171605</v>
      </c>
      <c r="H484" s="8">
        <v>92223305</v>
      </c>
      <c r="I484" s="9" t="s">
        <v>1094</v>
      </c>
      <c r="J484" s="20" t="s">
        <v>1095</v>
      </c>
      <c r="K484" s="22">
        <v>150</v>
      </c>
      <c r="L484" s="10">
        <v>20000</v>
      </c>
      <c r="M484" s="10">
        <f t="shared" si="21"/>
        <v>3000000</v>
      </c>
      <c r="N484" s="25" t="s">
        <v>26</v>
      </c>
    </row>
    <row r="485" spans="2:14" s="2" customFormat="1" ht="25.5" x14ac:dyDescent="0.2">
      <c r="B485" s="11" t="s">
        <v>882</v>
      </c>
      <c r="C485" s="11" t="s">
        <v>30</v>
      </c>
      <c r="D485" s="12">
        <v>20199</v>
      </c>
      <c r="E485" s="12" t="s">
        <v>129</v>
      </c>
      <c r="F485" s="12" t="s">
        <v>404</v>
      </c>
      <c r="G485" s="13" t="s">
        <v>992</v>
      </c>
      <c r="H485" s="13" t="s">
        <v>993</v>
      </c>
      <c r="I485" s="14" t="s">
        <v>1096</v>
      </c>
      <c r="J485" s="15" t="s">
        <v>137</v>
      </c>
      <c r="K485" s="23">
        <v>8</v>
      </c>
      <c r="L485" s="16">
        <v>11000</v>
      </c>
      <c r="M485" s="17">
        <f t="shared" si="21"/>
        <v>88000</v>
      </c>
      <c r="N485" s="26" t="s">
        <v>26</v>
      </c>
    </row>
    <row r="486" spans="2:14" s="2" customFormat="1" ht="25.5" x14ac:dyDescent="0.2">
      <c r="B486" s="6" t="s">
        <v>882</v>
      </c>
      <c r="C486" s="6" t="s">
        <v>30</v>
      </c>
      <c r="D486" s="6">
        <v>20199</v>
      </c>
      <c r="E486" s="7" t="s">
        <v>129</v>
      </c>
      <c r="F486" s="7" t="s">
        <v>995</v>
      </c>
      <c r="G486" s="7">
        <v>10171601</v>
      </c>
      <c r="H486" s="8">
        <v>92028998</v>
      </c>
      <c r="I486" s="9" t="s">
        <v>1097</v>
      </c>
      <c r="J486" s="20" t="s">
        <v>1095</v>
      </c>
      <c r="K486" s="22">
        <v>1305</v>
      </c>
      <c r="L486" s="10">
        <v>11000</v>
      </c>
      <c r="M486" s="10">
        <f t="shared" si="21"/>
        <v>14355000</v>
      </c>
      <c r="N486" s="25" t="s">
        <v>26</v>
      </c>
    </row>
    <row r="487" spans="2:14" s="2" customFormat="1" ht="25.5" x14ac:dyDescent="0.2">
      <c r="B487" s="11" t="s">
        <v>882</v>
      </c>
      <c r="C487" s="11" t="s">
        <v>30</v>
      </c>
      <c r="D487" s="12">
        <v>20199</v>
      </c>
      <c r="E487" s="12" t="s">
        <v>129</v>
      </c>
      <c r="F487" s="12" t="s">
        <v>997</v>
      </c>
      <c r="G487" s="13">
        <v>10171698</v>
      </c>
      <c r="H487" s="13">
        <v>92079002</v>
      </c>
      <c r="I487" s="14" t="s">
        <v>1098</v>
      </c>
      <c r="J487" s="15" t="s">
        <v>137</v>
      </c>
      <c r="K487" s="23">
        <v>2</v>
      </c>
      <c r="L487" s="16">
        <v>7248</v>
      </c>
      <c r="M487" s="17">
        <f t="shared" si="21"/>
        <v>14496</v>
      </c>
      <c r="N487" s="26" t="s">
        <v>26</v>
      </c>
    </row>
    <row r="488" spans="2:14" s="2" customFormat="1" ht="25.5" x14ac:dyDescent="0.2">
      <c r="B488" s="6" t="s">
        <v>882</v>
      </c>
      <c r="C488" s="6" t="s">
        <v>30</v>
      </c>
      <c r="D488" s="6">
        <v>20199</v>
      </c>
      <c r="E488" s="7" t="s">
        <v>129</v>
      </c>
      <c r="F488" s="7" t="s">
        <v>118</v>
      </c>
      <c r="G488" s="7">
        <v>10171607</v>
      </c>
      <c r="H488" s="8">
        <v>92079617</v>
      </c>
      <c r="I488" s="9" t="s">
        <v>1099</v>
      </c>
      <c r="J488" s="20" t="s">
        <v>137</v>
      </c>
      <c r="K488" s="22">
        <v>1</v>
      </c>
      <c r="L488" s="10">
        <v>7500</v>
      </c>
      <c r="M488" s="10">
        <f t="shared" si="21"/>
        <v>7500</v>
      </c>
      <c r="N488" s="25" t="s">
        <v>26</v>
      </c>
    </row>
    <row r="489" spans="2:14" s="2" customFormat="1" ht="25.5" x14ac:dyDescent="0.2">
      <c r="B489" s="11" t="s">
        <v>882</v>
      </c>
      <c r="C489" s="11" t="s">
        <v>30</v>
      </c>
      <c r="D489" s="12">
        <v>20199</v>
      </c>
      <c r="E489" s="12" t="s">
        <v>129</v>
      </c>
      <c r="F489" s="12" t="s">
        <v>1002</v>
      </c>
      <c r="G489" s="13">
        <v>10171605</v>
      </c>
      <c r="H489" s="13">
        <v>92028959</v>
      </c>
      <c r="I489" s="14" t="s">
        <v>1003</v>
      </c>
      <c r="J489" s="15" t="s">
        <v>957</v>
      </c>
      <c r="K489" s="23">
        <v>4275</v>
      </c>
      <c r="L489" s="16">
        <v>13000</v>
      </c>
      <c r="M489" s="17">
        <f t="shared" si="21"/>
        <v>55575000</v>
      </c>
      <c r="N489" s="26" t="s">
        <v>26</v>
      </c>
    </row>
    <row r="490" spans="2:14" s="2" customFormat="1" ht="25.5" x14ac:dyDescent="0.2">
      <c r="B490" s="6" t="s">
        <v>882</v>
      </c>
      <c r="C490" s="6" t="s">
        <v>30</v>
      </c>
      <c r="D490" s="6">
        <v>20199</v>
      </c>
      <c r="E490" s="7" t="s">
        <v>129</v>
      </c>
      <c r="F490" s="7" t="s">
        <v>118</v>
      </c>
      <c r="G490" s="7">
        <v>10171603</v>
      </c>
      <c r="H490" s="8">
        <v>92079542</v>
      </c>
      <c r="I490" s="9" t="s">
        <v>1004</v>
      </c>
      <c r="J490" s="20" t="s">
        <v>137</v>
      </c>
      <c r="K490" s="22">
        <v>9</v>
      </c>
      <c r="L490" s="10">
        <v>19557</v>
      </c>
      <c r="M490" s="10">
        <f t="shared" si="21"/>
        <v>176013</v>
      </c>
      <c r="N490" s="25" t="s">
        <v>26</v>
      </c>
    </row>
    <row r="491" spans="2:14" s="2" customFormat="1" ht="25.5" x14ac:dyDescent="0.2">
      <c r="B491" s="11" t="s">
        <v>882</v>
      </c>
      <c r="C491" s="11" t="s">
        <v>30</v>
      </c>
      <c r="D491" s="12">
        <v>20199</v>
      </c>
      <c r="E491" s="12" t="s">
        <v>129</v>
      </c>
      <c r="F491" s="12" t="s">
        <v>118</v>
      </c>
      <c r="G491" s="13">
        <v>10171505</v>
      </c>
      <c r="H491" s="13">
        <v>92079539</v>
      </c>
      <c r="I491" s="14" t="s">
        <v>1100</v>
      </c>
      <c r="J491" s="15" t="s">
        <v>137</v>
      </c>
      <c r="K491" s="23">
        <v>7</v>
      </c>
      <c r="L491" s="16">
        <v>12868</v>
      </c>
      <c r="M491" s="17">
        <f t="shared" si="21"/>
        <v>90076</v>
      </c>
      <c r="N491" s="26" t="s">
        <v>26</v>
      </c>
    </row>
    <row r="492" spans="2:14" s="2" customFormat="1" ht="25.5" x14ac:dyDescent="0.2">
      <c r="B492" s="6" t="s">
        <v>882</v>
      </c>
      <c r="C492" s="6" t="s">
        <v>30</v>
      </c>
      <c r="D492" s="6">
        <v>20199</v>
      </c>
      <c r="E492" s="7" t="s">
        <v>129</v>
      </c>
      <c r="F492" s="7" t="s">
        <v>118</v>
      </c>
      <c r="G492" s="7">
        <v>10171505</v>
      </c>
      <c r="H492" s="8">
        <v>92080737</v>
      </c>
      <c r="I492" s="9" t="s">
        <v>1101</v>
      </c>
      <c r="J492" s="20" t="s">
        <v>137</v>
      </c>
      <c r="K492" s="22">
        <v>7</v>
      </c>
      <c r="L492" s="10">
        <v>19910</v>
      </c>
      <c r="M492" s="10">
        <f t="shared" si="21"/>
        <v>139370</v>
      </c>
      <c r="N492" s="25" t="s">
        <v>26</v>
      </c>
    </row>
    <row r="493" spans="2:14" s="2" customFormat="1" ht="12.75" x14ac:dyDescent="0.2">
      <c r="B493" s="11" t="s">
        <v>882</v>
      </c>
      <c r="C493" s="11" t="s">
        <v>30</v>
      </c>
      <c r="D493" s="12">
        <v>20199</v>
      </c>
      <c r="E493" s="12" t="s">
        <v>133</v>
      </c>
      <c r="F493" s="12" t="s">
        <v>1035</v>
      </c>
      <c r="G493" s="13">
        <v>10171701</v>
      </c>
      <c r="H493" s="13">
        <v>92015256</v>
      </c>
      <c r="I493" s="14" t="s">
        <v>1036</v>
      </c>
      <c r="J493" s="15" t="s">
        <v>137</v>
      </c>
      <c r="K493" s="23">
        <v>43</v>
      </c>
      <c r="L493" s="16">
        <v>2982</v>
      </c>
      <c r="M493" s="17">
        <f t="shared" si="21"/>
        <v>128226</v>
      </c>
      <c r="N493" s="26" t="s">
        <v>26</v>
      </c>
    </row>
    <row r="494" spans="2:14" s="2" customFormat="1" ht="12.75" x14ac:dyDescent="0.2">
      <c r="B494" s="6" t="s">
        <v>882</v>
      </c>
      <c r="C494" s="6" t="s">
        <v>30</v>
      </c>
      <c r="D494" s="6">
        <v>20199</v>
      </c>
      <c r="E494" s="7" t="s">
        <v>133</v>
      </c>
      <c r="F494" s="7" t="s">
        <v>99</v>
      </c>
      <c r="G494" s="7">
        <v>10171701</v>
      </c>
      <c r="H494" s="8">
        <v>92028982</v>
      </c>
      <c r="I494" s="9" t="s">
        <v>1037</v>
      </c>
      <c r="J494" s="20" t="s">
        <v>137</v>
      </c>
      <c r="K494" s="22">
        <v>25</v>
      </c>
      <c r="L494" s="10">
        <v>2693</v>
      </c>
      <c r="M494" s="10">
        <f t="shared" si="21"/>
        <v>67325</v>
      </c>
      <c r="N494" s="25" t="s">
        <v>26</v>
      </c>
    </row>
    <row r="495" spans="2:14" s="2" customFormat="1" ht="25.5" x14ac:dyDescent="0.2">
      <c r="B495" s="11" t="s">
        <v>882</v>
      </c>
      <c r="C495" s="11" t="s">
        <v>30</v>
      </c>
      <c r="D495" s="12">
        <v>20199</v>
      </c>
      <c r="E495" s="12" t="s">
        <v>1102</v>
      </c>
      <c r="F495" s="12" t="s">
        <v>76</v>
      </c>
      <c r="G495" s="13">
        <v>10171702</v>
      </c>
      <c r="H495" s="13">
        <v>92079038</v>
      </c>
      <c r="I495" s="14" t="s">
        <v>1018</v>
      </c>
      <c r="J495" s="15" t="s">
        <v>957</v>
      </c>
      <c r="K495" s="23">
        <v>14</v>
      </c>
      <c r="L495" s="16">
        <v>5500</v>
      </c>
      <c r="M495" s="17">
        <f t="shared" si="21"/>
        <v>77000</v>
      </c>
      <c r="N495" s="26" t="s">
        <v>26</v>
      </c>
    </row>
    <row r="496" spans="2:14" s="2" customFormat="1" ht="12.75" x14ac:dyDescent="0.2">
      <c r="B496" s="6" t="s">
        <v>882</v>
      </c>
      <c r="C496" s="6" t="s">
        <v>30</v>
      </c>
      <c r="D496" s="6">
        <v>20199</v>
      </c>
      <c r="E496" s="7" t="s">
        <v>1102</v>
      </c>
      <c r="F496" s="7" t="s">
        <v>76</v>
      </c>
      <c r="G496" s="7">
        <v>10171702</v>
      </c>
      <c r="H496" s="8">
        <v>92201980</v>
      </c>
      <c r="I496" s="9" t="s">
        <v>1103</v>
      </c>
      <c r="J496" s="20" t="s">
        <v>24</v>
      </c>
      <c r="K496" s="22">
        <v>3</v>
      </c>
      <c r="L496" s="10">
        <v>25000</v>
      </c>
      <c r="M496" s="10">
        <f t="shared" si="21"/>
        <v>75000</v>
      </c>
      <c r="N496" s="25" t="s">
        <v>26</v>
      </c>
    </row>
    <row r="497" spans="2:14" s="2" customFormat="1" ht="89.25" x14ac:dyDescent="0.2">
      <c r="B497" s="11" t="s">
        <v>882</v>
      </c>
      <c r="C497" s="11" t="s">
        <v>30</v>
      </c>
      <c r="D497" s="12">
        <v>20199</v>
      </c>
      <c r="E497" s="12" t="s">
        <v>1102</v>
      </c>
      <c r="F497" s="12" t="s">
        <v>76</v>
      </c>
      <c r="G497" s="13">
        <v>10171602</v>
      </c>
      <c r="H497" s="13">
        <v>92200735</v>
      </c>
      <c r="I497" s="14" t="s">
        <v>1104</v>
      </c>
      <c r="J497" s="15" t="s">
        <v>137</v>
      </c>
      <c r="K497" s="23">
        <v>3</v>
      </c>
      <c r="L497" s="16">
        <v>21000</v>
      </c>
      <c r="M497" s="17">
        <f t="shared" si="21"/>
        <v>63000</v>
      </c>
      <c r="N497" s="26" t="s">
        <v>26</v>
      </c>
    </row>
    <row r="498" spans="2:14" s="2" customFormat="1" ht="25.5" x14ac:dyDescent="0.2">
      <c r="B498" s="6" t="s">
        <v>882</v>
      </c>
      <c r="C498" s="6" t="s">
        <v>30</v>
      </c>
      <c r="D498" s="6">
        <v>20199</v>
      </c>
      <c r="E498" s="7" t="s">
        <v>1102</v>
      </c>
      <c r="F498" s="7" t="s">
        <v>365</v>
      </c>
      <c r="G498" s="7">
        <v>10171702</v>
      </c>
      <c r="H498" s="8">
        <v>92080178</v>
      </c>
      <c r="I498" s="9" t="s">
        <v>1105</v>
      </c>
      <c r="J498" s="20" t="s">
        <v>957</v>
      </c>
      <c r="K498" s="22">
        <v>28</v>
      </c>
      <c r="L498" s="10">
        <v>6700</v>
      </c>
      <c r="M498" s="10">
        <f t="shared" si="21"/>
        <v>187600</v>
      </c>
      <c r="N498" s="25" t="s">
        <v>26</v>
      </c>
    </row>
    <row r="499" spans="2:14" s="2" customFormat="1" ht="38.25" x14ac:dyDescent="0.2">
      <c r="B499" s="11" t="s">
        <v>882</v>
      </c>
      <c r="C499" s="11" t="s">
        <v>30</v>
      </c>
      <c r="D499" s="12">
        <v>20199</v>
      </c>
      <c r="E499" s="12" t="s">
        <v>1102</v>
      </c>
      <c r="F499" s="12" t="s">
        <v>1025</v>
      </c>
      <c r="G499" s="13">
        <v>10171702</v>
      </c>
      <c r="H499" s="13">
        <v>92080180</v>
      </c>
      <c r="I499" s="14" t="s">
        <v>1026</v>
      </c>
      <c r="J499" s="15" t="s">
        <v>957</v>
      </c>
      <c r="K499" s="23">
        <v>7</v>
      </c>
      <c r="L499" s="16">
        <v>33949</v>
      </c>
      <c r="M499" s="17">
        <f t="shared" si="21"/>
        <v>237643</v>
      </c>
      <c r="N499" s="26" t="s">
        <v>26</v>
      </c>
    </row>
    <row r="500" spans="2:14" s="2" customFormat="1" ht="12.75" x14ac:dyDescent="0.2">
      <c r="B500" s="6" t="s">
        <v>882</v>
      </c>
      <c r="C500" s="6" t="s">
        <v>30</v>
      </c>
      <c r="D500" s="6">
        <v>20199</v>
      </c>
      <c r="E500" s="7" t="s">
        <v>1102</v>
      </c>
      <c r="F500" s="7" t="s">
        <v>1027</v>
      </c>
      <c r="G500" s="7">
        <v>10171702</v>
      </c>
      <c r="H500" s="8">
        <v>92015251</v>
      </c>
      <c r="I500" s="9" t="s">
        <v>1028</v>
      </c>
      <c r="J500" s="20" t="s">
        <v>957</v>
      </c>
      <c r="K500" s="22">
        <v>10</v>
      </c>
      <c r="L500" s="10">
        <v>7900</v>
      </c>
      <c r="M500" s="10">
        <f t="shared" si="21"/>
        <v>79000</v>
      </c>
      <c r="N500" s="25" t="s">
        <v>26</v>
      </c>
    </row>
    <row r="501" spans="2:14" s="2" customFormat="1" ht="25.5" x14ac:dyDescent="0.2">
      <c r="B501" s="11" t="s">
        <v>882</v>
      </c>
      <c r="C501" s="11" t="s">
        <v>30</v>
      </c>
      <c r="D501" s="12">
        <v>20199</v>
      </c>
      <c r="E501" s="12" t="s">
        <v>1102</v>
      </c>
      <c r="F501" s="12" t="s">
        <v>404</v>
      </c>
      <c r="G501" s="13">
        <v>10171702</v>
      </c>
      <c r="H501" s="13">
        <v>92079028</v>
      </c>
      <c r="I501" s="14" t="s">
        <v>1029</v>
      </c>
      <c r="J501" s="15" t="s">
        <v>957</v>
      </c>
      <c r="K501" s="23">
        <v>3</v>
      </c>
      <c r="L501" s="16">
        <v>8349</v>
      </c>
      <c r="M501" s="17">
        <f t="shared" si="21"/>
        <v>25047</v>
      </c>
      <c r="N501" s="26" t="s">
        <v>26</v>
      </c>
    </row>
    <row r="502" spans="2:14" s="2" customFormat="1" ht="38.25" x14ac:dyDescent="0.2">
      <c r="B502" s="6" t="s">
        <v>882</v>
      </c>
      <c r="C502" s="6" t="s">
        <v>30</v>
      </c>
      <c r="D502" s="6">
        <v>20199</v>
      </c>
      <c r="E502" s="7" t="s">
        <v>1102</v>
      </c>
      <c r="F502" s="7" t="s">
        <v>76</v>
      </c>
      <c r="G502" s="7">
        <v>10171702</v>
      </c>
      <c r="H502" s="8">
        <v>92077784</v>
      </c>
      <c r="I502" s="9" t="s">
        <v>1106</v>
      </c>
      <c r="J502" s="20" t="s">
        <v>957</v>
      </c>
      <c r="K502" s="22">
        <v>31</v>
      </c>
      <c r="L502" s="10">
        <v>4709</v>
      </c>
      <c r="M502" s="10">
        <f t="shared" si="21"/>
        <v>145979</v>
      </c>
      <c r="N502" s="25" t="s">
        <v>26</v>
      </c>
    </row>
    <row r="503" spans="2:14" s="2" customFormat="1" ht="38.25" x14ac:dyDescent="0.2">
      <c r="B503" s="11" t="s">
        <v>882</v>
      </c>
      <c r="C503" s="11" t="s">
        <v>30</v>
      </c>
      <c r="D503" s="12">
        <v>20199</v>
      </c>
      <c r="E503" s="12" t="s">
        <v>1102</v>
      </c>
      <c r="F503" s="12" t="s">
        <v>76</v>
      </c>
      <c r="G503" s="13">
        <v>10171702</v>
      </c>
      <c r="H503" s="13">
        <v>92079027</v>
      </c>
      <c r="I503" s="14" t="s">
        <v>1031</v>
      </c>
      <c r="J503" s="15" t="s">
        <v>137</v>
      </c>
      <c r="K503" s="23">
        <v>14</v>
      </c>
      <c r="L503" s="16">
        <v>13965</v>
      </c>
      <c r="M503" s="17">
        <f t="shared" si="21"/>
        <v>195510</v>
      </c>
      <c r="N503" s="26" t="s">
        <v>26</v>
      </c>
    </row>
    <row r="504" spans="2:14" s="2" customFormat="1" ht="25.5" x14ac:dyDescent="0.2">
      <c r="B504" s="6" t="s">
        <v>882</v>
      </c>
      <c r="C504" s="6" t="s">
        <v>30</v>
      </c>
      <c r="D504" s="6">
        <v>20199</v>
      </c>
      <c r="E504" s="7" t="s">
        <v>1102</v>
      </c>
      <c r="F504" s="7" t="s">
        <v>76</v>
      </c>
      <c r="G504" s="7">
        <v>10171702</v>
      </c>
      <c r="H504" s="8">
        <v>92080138</v>
      </c>
      <c r="I504" s="9" t="s">
        <v>1107</v>
      </c>
      <c r="J504" s="20" t="s">
        <v>957</v>
      </c>
      <c r="K504" s="22">
        <v>4</v>
      </c>
      <c r="L504" s="10">
        <v>9567</v>
      </c>
      <c r="M504" s="10">
        <f t="shared" si="21"/>
        <v>38268</v>
      </c>
      <c r="N504" s="25" t="s">
        <v>26</v>
      </c>
    </row>
    <row r="505" spans="2:14" s="2" customFormat="1" ht="25.5" x14ac:dyDescent="0.2">
      <c r="B505" s="11" t="s">
        <v>882</v>
      </c>
      <c r="C505" s="11" t="s">
        <v>30</v>
      </c>
      <c r="D505" s="12">
        <v>20199</v>
      </c>
      <c r="E505" s="12" t="s">
        <v>1102</v>
      </c>
      <c r="F505" s="12" t="s">
        <v>76</v>
      </c>
      <c r="G505" s="13">
        <v>10171702</v>
      </c>
      <c r="H505" s="13">
        <v>92080175</v>
      </c>
      <c r="I505" s="14" t="s">
        <v>1108</v>
      </c>
      <c r="J505" s="15" t="s">
        <v>957</v>
      </c>
      <c r="K505" s="23">
        <v>6</v>
      </c>
      <c r="L505" s="16">
        <v>26118</v>
      </c>
      <c r="M505" s="17">
        <f t="shared" si="21"/>
        <v>156708</v>
      </c>
      <c r="N505" s="26" t="s">
        <v>26</v>
      </c>
    </row>
    <row r="506" spans="2:14" s="2" customFormat="1" ht="25.5" x14ac:dyDescent="0.2">
      <c r="B506" s="6" t="s">
        <v>882</v>
      </c>
      <c r="C506" s="6" t="s">
        <v>30</v>
      </c>
      <c r="D506" s="6">
        <v>20199</v>
      </c>
      <c r="E506" s="7" t="s">
        <v>94</v>
      </c>
      <c r="F506" s="7" t="s">
        <v>76</v>
      </c>
      <c r="G506" s="7">
        <v>10191509</v>
      </c>
      <c r="H506" s="8">
        <v>92079031</v>
      </c>
      <c r="I506" s="9" t="s">
        <v>1109</v>
      </c>
      <c r="J506" s="20" t="s">
        <v>137</v>
      </c>
      <c r="K506" s="22">
        <v>19</v>
      </c>
      <c r="L506" s="10">
        <v>10000</v>
      </c>
      <c r="M506" s="10">
        <f t="shared" si="21"/>
        <v>190000</v>
      </c>
      <c r="N506" s="25" t="s">
        <v>26</v>
      </c>
    </row>
    <row r="507" spans="2:14" s="2" customFormat="1" ht="25.5" x14ac:dyDescent="0.2">
      <c r="B507" s="11" t="s">
        <v>882</v>
      </c>
      <c r="C507" s="11" t="s">
        <v>30</v>
      </c>
      <c r="D507" s="12">
        <v>20199</v>
      </c>
      <c r="E507" s="12" t="s">
        <v>94</v>
      </c>
      <c r="F507" s="12" t="s">
        <v>76</v>
      </c>
      <c r="G507" s="13">
        <v>10191511</v>
      </c>
      <c r="H507" s="13">
        <v>92079035</v>
      </c>
      <c r="I507" s="14" t="s">
        <v>1110</v>
      </c>
      <c r="J507" s="15" t="s">
        <v>137</v>
      </c>
      <c r="K507" s="23">
        <v>3</v>
      </c>
      <c r="L507" s="16">
        <v>112918</v>
      </c>
      <c r="M507" s="17">
        <f t="shared" si="21"/>
        <v>338754</v>
      </c>
      <c r="N507" s="26" t="s">
        <v>26</v>
      </c>
    </row>
    <row r="508" spans="2:14" s="2" customFormat="1" ht="38.25" x14ac:dyDescent="0.2">
      <c r="B508" s="6" t="s">
        <v>882</v>
      </c>
      <c r="C508" s="6" t="s">
        <v>30</v>
      </c>
      <c r="D508" s="6">
        <v>20199</v>
      </c>
      <c r="E508" s="7" t="s">
        <v>94</v>
      </c>
      <c r="F508" s="7" t="s">
        <v>1051</v>
      </c>
      <c r="G508" s="7">
        <v>10191513</v>
      </c>
      <c r="H508" s="8">
        <v>92079036</v>
      </c>
      <c r="I508" s="9" t="s">
        <v>1111</v>
      </c>
      <c r="J508" s="20" t="s">
        <v>137</v>
      </c>
      <c r="K508" s="22">
        <v>14</v>
      </c>
      <c r="L508" s="10">
        <v>32395</v>
      </c>
      <c r="M508" s="10">
        <f t="shared" si="21"/>
        <v>453530</v>
      </c>
      <c r="N508" s="25" t="s">
        <v>26</v>
      </c>
    </row>
    <row r="509" spans="2:14" s="2" customFormat="1" ht="38.25" x14ac:dyDescent="0.2">
      <c r="B509" s="11" t="s">
        <v>882</v>
      </c>
      <c r="C509" s="11" t="s">
        <v>30</v>
      </c>
      <c r="D509" s="12">
        <v>20199</v>
      </c>
      <c r="E509" s="12" t="s">
        <v>94</v>
      </c>
      <c r="F509" s="12" t="s">
        <v>1053</v>
      </c>
      <c r="G509" s="13">
        <v>10191509</v>
      </c>
      <c r="H509" s="13">
        <v>92080204</v>
      </c>
      <c r="I509" s="14" t="s">
        <v>1112</v>
      </c>
      <c r="J509" s="15" t="s">
        <v>137</v>
      </c>
      <c r="K509" s="23">
        <v>15</v>
      </c>
      <c r="L509" s="16">
        <v>11812</v>
      </c>
      <c r="M509" s="17">
        <f t="shared" si="21"/>
        <v>177180</v>
      </c>
      <c r="N509" s="26" t="s">
        <v>26</v>
      </c>
    </row>
    <row r="510" spans="2:14" s="2" customFormat="1" ht="25.5" x14ac:dyDescent="0.2">
      <c r="B510" s="6" t="s">
        <v>882</v>
      </c>
      <c r="C510" s="6" t="s">
        <v>30</v>
      </c>
      <c r="D510" s="6">
        <v>20199</v>
      </c>
      <c r="E510" s="7" t="s">
        <v>94</v>
      </c>
      <c r="F510" s="7" t="s">
        <v>76</v>
      </c>
      <c r="G510" s="7">
        <v>10191509</v>
      </c>
      <c r="H510" s="8">
        <v>92080183</v>
      </c>
      <c r="I510" s="9" t="s">
        <v>1056</v>
      </c>
      <c r="J510" s="20" t="s">
        <v>137</v>
      </c>
      <c r="K510" s="22">
        <v>2</v>
      </c>
      <c r="L510" s="10">
        <v>92853</v>
      </c>
      <c r="M510" s="10">
        <f t="shared" si="21"/>
        <v>185706</v>
      </c>
      <c r="N510" s="25" t="s">
        <v>26</v>
      </c>
    </row>
    <row r="511" spans="2:14" s="2" customFormat="1" ht="25.5" x14ac:dyDescent="0.2">
      <c r="B511" s="11" t="s">
        <v>882</v>
      </c>
      <c r="C511" s="11" t="s">
        <v>30</v>
      </c>
      <c r="D511" s="12">
        <v>20199</v>
      </c>
      <c r="E511" s="12" t="s">
        <v>94</v>
      </c>
      <c r="F511" s="12" t="s">
        <v>76</v>
      </c>
      <c r="G511" s="13">
        <v>10191509</v>
      </c>
      <c r="H511" s="13">
        <v>92080196</v>
      </c>
      <c r="I511" s="14" t="s">
        <v>1057</v>
      </c>
      <c r="J511" s="15" t="s">
        <v>137</v>
      </c>
      <c r="K511" s="23">
        <v>6</v>
      </c>
      <c r="L511" s="16">
        <v>68959</v>
      </c>
      <c r="M511" s="17">
        <f t="shared" si="21"/>
        <v>413754</v>
      </c>
      <c r="N511" s="26" t="s">
        <v>26</v>
      </c>
    </row>
    <row r="512" spans="2:14" s="2" customFormat="1" ht="38.25" x14ac:dyDescent="0.2">
      <c r="B512" s="6" t="s">
        <v>882</v>
      </c>
      <c r="C512" s="6" t="s">
        <v>30</v>
      </c>
      <c r="D512" s="6">
        <v>20199</v>
      </c>
      <c r="E512" s="7" t="s">
        <v>94</v>
      </c>
      <c r="F512" s="7" t="s">
        <v>76</v>
      </c>
      <c r="G512" s="7">
        <v>10191509</v>
      </c>
      <c r="H512" s="8">
        <v>92080186</v>
      </c>
      <c r="I512" s="9" t="s">
        <v>1113</v>
      </c>
      <c r="J512" s="20" t="s">
        <v>137</v>
      </c>
      <c r="K512" s="22">
        <v>14</v>
      </c>
      <c r="L512" s="10">
        <v>8000</v>
      </c>
      <c r="M512" s="10">
        <f t="shared" si="21"/>
        <v>112000</v>
      </c>
      <c r="N512" s="25" t="s">
        <v>26</v>
      </c>
    </row>
    <row r="513" spans="2:14" s="2" customFormat="1" ht="12.75" x14ac:dyDescent="0.2">
      <c r="B513" s="11" t="s">
        <v>882</v>
      </c>
      <c r="C513" s="11" t="s">
        <v>30</v>
      </c>
      <c r="D513" s="12">
        <v>20199</v>
      </c>
      <c r="E513" s="12" t="s">
        <v>94</v>
      </c>
      <c r="F513" s="12" t="s">
        <v>76</v>
      </c>
      <c r="G513" s="13">
        <v>10191512</v>
      </c>
      <c r="H513" s="13">
        <v>92079587</v>
      </c>
      <c r="I513" s="14" t="s">
        <v>1114</v>
      </c>
      <c r="J513" s="15" t="s">
        <v>137</v>
      </c>
      <c r="K513" s="23">
        <v>2</v>
      </c>
      <c r="L513" s="16">
        <v>8000</v>
      </c>
      <c r="M513" s="17">
        <f t="shared" si="21"/>
        <v>16000</v>
      </c>
      <c r="N513" s="26" t="s">
        <v>26</v>
      </c>
    </row>
    <row r="514" spans="2:14" s="2" customFormat="1" ht="25.5" x14ac:dyDescent="0.2">
      <c r="B514" s="6" t="s">
        <v>882</v>
      </c>
      <c r="C514" s="6" t="s">
        <v>30</v>
      </c>
      <c r="D514" s="6">
        <v>20199</v>
      </c>
      <c r="E514" s="7" t="s">
        <v>94</v>
      </c>
      <c r="F514" s="7" t="s">
        <v>1061</v>
      </c>
      <c r="G514" s="7">
        <v>10191515</v>
      </c>
      <c r="H514" s="8">
        <v>92136291</v>
      </c>
      <c r="I514" s="9" t="s">
        <v>1115</v>
      </c>
      <c r="J514" s="20" t="s">
        <v>957</v>
      </c>
      <c r="K514" s="22">
        <v>16</v>
      </c>
      <c r="L514" s="10">
        <v>6875</v>
      </c>
      <c r="M514" s="10">
        <f t="shared" si="21"/>
        <v>110000</v>
      </c>
      <c r="N514" s="25" t="s">
        <v>26</v>
      </c>
    </row>
    <row r="515" spans="2:14" s="2" customFormat="1" ht="38.25" x14ac:dyDescent="0.2">
      <c r="B515" s="11" t="s">
        <v>882</v>
      </c>
      <c r="C515" s="11" t="s">
        <v>30</v>
      </c>
      <c r="D515" s="12">
        <v>20199</v>
      </c>
      <c r="E515" s="12" t="s">
        <v>94</v>
      </c>
      <c r="F515" s="12" t="s">
        <v>1068</v>
      </c>
      <c r="G515" s="13">
        <v>10191510</v>
      </c>
      <c r="H515" s="13">
        <v>92079572</v>
      </c>
      <c r="I515" s="14" t="s">
        <v>1116</v>
      </c>
      <c r="J515" s="15" t="s">
        <v>137</v>
      </c>
      <c r="K515" s="23">
        <v>10</v>
      </c>
      <c r="L515" s="16">
        <v>12495</v>
      </c>
      <c r="M515" s="17">
        <f t="shared" si="21"/>
        <v>124950</v>
      </c>
      <c r="N515" s="26" t="s">
        <v>26</v>
      </c>
    </row>
    <row r="516" spans="2:14" s="2" customFormat="1" ht="38.25" x14ac:dyDescent="0.2">
      <c r="B516" s="6" t="s">
        <v>882</v>
      </c>
      <c r="C516" s="6" t="s">
        <v>30</v>
      </c>
      <c r="D516" s="6">
        <v>20199</v>
      </c>
      <c r="E516" s="7" t="s">
        <v>94</v>
      </c>
      <c r="F516" s="7" t="s">
        <v>1070</v>
      </c>
      <c r="G516" s="7" t="s">
        <v>1071</v>
      </c>
      <c r="H516" s="8" t="s">
        <v>1072</v>
      </c>
      <c r="I516" s="9" t="s">
        <v>1117</v>
      </c>
      <c r="J516" s="20" t="s">
        <v>137</v>
      </c>
      <c r="K516" s="22">
        <v>4</v>
      </c>
      <c r="L516" s="10">
        <v>7943</v>
      </c>
      <c r="M516" s="10">
        <f t="shared" si="21"/>
        <v>31772</v>
      </c>
      <c r="N516" s="25" t="s">
        <v>26</v>
      </c>
    </row>
    <row r="517" spans="2:14" s="2" customFormat="1" ht="25.5" x14ac:dyDescent="0.2">
      <c r="B517" s="11" t="s">
        <v>882</v>
      </c>
      <c r="C517" s="11" t="s">
        <v>30</v>
      </c>
      <c r="D517" s="12">
        <v>20199</v>
      </c>
      <c r="E517" s="12" t="s">
        <v>417</v>
      </c>
      <c r="F517" s="12" t="s">
        <v>76</v>
      </c>
      <c r="G517" s="13">
        <v>10191509</v>
      </c>
      <c r="H517" s="13">
        <v>92200899</v>
      </c>
      <c r="I517" s="14" t="s">
        <v>1048</v>
      </c>
      <c r="J517" s="15" t="s">
        <v>24</v>
      </c>
      <c r="K517" s="23">
        <v>13</v>
      </c>
      <c r="L517" s="16">
        <v>14000</v>
      </c>
      <c r="M517" s="17">
        <f t="shared" si="21"/>
        <v>182000</v>
      </c>
      <c r="N517" s="26" t="s">
        <v>26</v>
      </c>
    </row>
    <row r="518" spans="2:14" s="2" customFormat="1" ht="38.25" x14ac:dyDescent="0.2">
      <c r="B518" s="6" t="s">
        <v>882</v>
      </c>
      <c r="C518" s="6" t="s">
        <v>30</v>
      </c>
      <c r="D518" s="6">
        <v>20199</v>
      </c>
      <c r="E518" s="7">
        <v>200</v>
      </c>
      <c r="F518" s="7" t="s">
        <v>434</v>
      </c>
      <c r="G518" s="7">
        <v>10191509</v>
      </c>
      <c r="H518" s="8">
        <v>92079822</v>
      </c>
      <c r="I518" s="9" t="s">
        <v>1075</v>
      </c>
      <c r="J518" s="20" t="s">
        <v>957</v>
      </c>
      <c r="K518" s="22">
        <v>60</v>
      </c>
      <c r="L518" s="10">
        <v>2693</v>
      </c>
      <c r="M518" s="10">
        <f t="shared" si="21"/>
        <v>161580</v>
      </c>
      <c r="N518" s="25" t="s">
        <v>26</v>
      </c>
    </row>
    <row r="519" spans="2:14" s="2" customFormat="1" ht="25.5" x14ac:dyDescent="0.2">
      <c r="B519" s="11" t="s">
        <v>882</v>
      </c>
      <c r="C519" s="11" t="s">
        <v>30</v>
      </c>
      <c r="D519" s="12">
        <v>20199</v>
      </c>
      <c r="E519" s="12" t="s">
        <v>1074</v>
      </c>
      <c r="F519" s="12" t="s">
        <v>95</v>
      </c>
      <c r="G519" s="13">
        <v>10191509</v>
      </c>
      <c r="H519" s="13">
        <v>92079998</v>
      </c>
      <c r="I519" s="14" t="s">
        <v>1118</v>
      </c>
      <c r="J519" s="15" t="s">
        <v>957</v>
      </c>
      <c r="K519" s="23">
        <v>105</v>
      </c>
      <c r="L519" s="16">
        <v>1324</v>
      </c>
      <c r="M519" s="17">
        <f t="shared" si="21"/>
        <v>139020</v>
      </c>
      <c r="N519" s="26" t="s">
        <v>26</v>
      </c>
    </row>
    <row r="520" spans="2:14" s="2" customFormat="1" ht="25.5" x14ac:dyDescent="0.2">
      <c r="B520" s="6" t="s">
        <v>882</v>
      </c>
      <c r="C520" s="6" t="s">
        <v>30</v>
      </c>
      <c r="D520" s="6">
        <v>20199</v>
      </c>
      <c r="E520" s="7" t="s">
        <v>1077</v>
      </c>
      <c r="F520" s="7" t="s">
        <v>963</v>
      </c>
      <c r="G520" s="7">
        <v>10171699</v>
      </c>
      <c r="H520" s="8">
        <v>92029068</v>
      </c>
      <c r="I520" s="9" t="s">
        <v>1078</v>
      </c>
      <c r="J520" s="20" t="s">
        <v>137</v>
      </c>
      <c r="K520" s="22">
        <v>10</v>
      </c>
      <c r="L520" s="10">
        <v>2449</v>
      </c>
      <c r="M520" s="10">
        <f t="shared" si="21"/>
        <v>24490</v>
      </c>
      <c r="N520" s="25" t="s">
        <v>26</v>
      </c>
    </row>
    <row r="521" spans="2:14" s="2" customFormat="1" ht="12.75" x14ac:dyDescent="0.2">
      <c r="B521" s="11" t="s">
        <v>882</v>
      </c>
      <c r="C521" s="11" t="s">
        <v>30</v>
      </c>
      <c r="D521" s="12">
        <v>20199</v>
      </c>
      <c r="E521" s="12" t="s">
        <v>19</v>
      </c>
      <c r="F521" s="12" t="s">
        <v>1081</v>
      </c>
      <c r="G521" s="13">
        <v>10171599</v>
      </c>
      <c r="H521" s="13">
        <v>92015294</v>
      </c>
      <c r="I521" s="14" t="s">
        <v>1082</v>
      </c>
      <c r="J521" s="15" t="s">
        <v>957</v>
      </c>
      <c r="K521" s="23">
        <v>4740</v>
      </c>
      <c r="L521" s="16">
        <v>63</v>
      </c>
      <c r="M521" s="17">
        <f t="shared" si="21"/>
        <v>298620</v>
      </c>
      <c r="N521" s="26" t="s">
        <v>26</v>
      </c>
    </row>
    <row r="522" spans="2:14" s="2" customFormat="1" ht="12.75" x14ac:dyDescent="0.2">
      <c r="B522" s="6" t="s">
        <v>882</v>
      </c>
      <c r="C522" s="6" t="s">
        <v>30</v>
      </c>
      <c r="D522" s="6">
        <v>20199</v>
      </c>
      <c r="E522" s="7" t="s">
        <v>19</v>
      </c>
      <c r="F522" s="7" t="s">
        <v>1083</v>
      </c>
      <c r="G522" s="7" t="s">
        <v>1084</v>
      </c>
      <c r="H522" s="8" t="s">
        <v>1085</v>
      </c>
      <c r="I522" s="9" t="s">
        <v>1086</v>
      </c>
      <c r="J522" s="20" t="s">
        <v>1087</v>
      </c>
      <c r="K522" s="22">
        <v>50</v>
      </c>
      <c r="L522" s="10">
        <v>12500</v>
      </c>
      <c r="M522" s="10">
        <f t="shared" si="21"/>
        <v>625000</v>
      </c>
      <c r="N522" s="25" t="s">
        <v>26</v>
      </c>
    </row>
    <row r="523" spans="2:14" s="2" customFormat="1" ht="25.5" x14ac:dyDescent="0.2">
      <c r="B523" s="11" t="s">
        <v>882</v>
      </c>
      <c r="C523" s="11" t="s">
        <v>30</v>
      </c>
      <c r="D523" s="12">
        <v>20199</v>
      </c>
      <c r="E523" s="12">
        <v>900</v>
      </c>
      <c r="F523" s="12" t="s">
        <v>1119</v>
      </c>
      <c r="G523" s="13" t="s">
        <v>1120</v>
      </c>
      <c r="H523" s="13" t="s">
        <v>1121</v>
      </c>
      <c r="I523" s="14" t="s">
        <v>1122</v>
      </c>
      <c r="J523" s="15" t="s">
        <v>137</v>
      </c>
      <c r="K523" s="23">
        <v>2</v>
      </c>
      <c r="L523" s="16">
        <v>2841</v>
      </c>
      <c r="M523" s="17">
        <f t="shared" si="21"/>
        <v>5682</v>
      </c>
      <c r="N523" s="26" t="s">
        <v>26</v>
      </c>
    </row>
    <row r="524" spans="2:14" s="2" customFormat="1" ht="12.75" x14ac:dyDescent="0.2">
      <c r="B524" s="6" t="s">
        <v>882</v>
      </c>
      <c r="C524" s="6" t="s">
        <v>30</v>
      </c>
      <c r="D524" s="6" t="s">
        <v>1123</v>
      </c>
      <c r="E524" s="7" t="s">
        <v>133</v>
      </c>
      <c r="F524" s="7" t="s">
        <v>76</v>
      </c>
      <c r="G524" s="7">
        <v>10171701</v>
      </c>
      <c r="H524" s="8">
        <v>92080181</v>
      </c>
      <c r="I524" s="9" t="s">
        <v>1124</v>
      </c>
      <c r="J524" s="20" t="s">
        <v>137</v>
      </c>
      <c r="K524" s="22">
        <v>5</v>
      </c>
      <c r="L524" s="10">
        <v>12225</v>
      </c>
      <c r="M524" s="10">
        <f t="shared" si="21"/>
        <v>61125</v>
      </c>
      <c r="N524" s="25" t="s">
        <v>26</v>
      </c>
    </row>
    <row r="525" spans="2:14" s="2" customFormat="1" ht="25.5" x14ac:dyDescent="0.2">
      <c r="B525" s="11" t="s">
        <v>882</v>
      </c>
      <c r="C525" s="11" t="s">
        <v>27</v>
      </c>
      <c r="D525" s="12">
        <v>20202</v>
      </c>
      <c r="E525" s="12" t="s">
        <v>403</v>
      </c>
      <c r="F525" s="12" t="s">
        <v>76</v>
      </c>
      <c r="G525" s="13">
        <v>10152001</v>
      </c>
      <c r="H525" s="13">
        <v>92082996</v>
      </c>
      <c r="I525" s="14" t="s">
        <v>1125</v>
      </c>
      <c r="J525" s="15" t="s">
        <v>946</v>
      </c>
      <c r="K525" s="23">
        <v>120</v>
      </c>
      <c r="L525" s="16">
        <v>2000</v>
      </c>
      <c r="M525" s="17">
        <f t="shared" si="21"/>
        <v>240000</v>
      </c>
      <c r="N525" s="26" t="s">
        <v>26</v>
      </c>
    </row>
    <row r="526" spans="2:14" s="2" customFormat="1" ht="12.75" x14ac:dyDescent="0.2">
      <c r="B526" s="6" t="s">
        <v>882</v>
      </c>
      <c r="C526" s="6" t="s">
        <v>27</v>
      </c>
      <c r="D526" s="6">
        <v>20202</v>
      </c>
      <c r="E526" s="7" t="s">
        <v>403</v>
      </c>
      <c r="F526" s="7" t="s">
        <v>76</v>
      </c>
      <c r="G526" s="7">
        <v>10151805</v>
      </c>
      <c r="H526" s="8">
        <v>92082995</v>
      </c>
      <c r="I526" s="9" t="s">
        <v>1126</v>
      </c>
      <c r="J526" s="20" t="s">
        <v>957</v>
      </c>
      <c r="K526" s="22">
        <v>50</v>
      </c>
      <c r="L526" s="10">
        <v>13000</v>
      </c>
      <c r="M526" s="10">
        <f t="shared" si="21"/>
        <v>650000</v>
      </c>
      <c r="N526" s="25" t="s">
        <v>26</v>
      </c>
    </row>
    <row r="527" spans="2:14" s="2" customFormat="1" ht="12.75" x14ac:dyDescent="0.2">
      <c r="B527" s="11" t="s">
        <v>882</v>
      </c>
      <c r="C527" s="11" t="s">
        <v>27</v>
      </c>
      <c r="D527" s="12">
        <v>20202</v>
      </c>
      <c r="E527" s="12" t="s">
        <v>403</v>
      </c>
      <c r="F527" s="12" t="s">
        <v>76</v>
      </c>
      <c r="G527" s="13">
        <v>10151518</v>
      </c>
      <c r="H527" s="13">
        <v>92082636</v>
      </c>
      <c r="I527" s="14" t="s">
        <v>1127</v>
      </c>
      <c r="J527" s="15" t="s">
        <v>1128</v>
      </c>
      <c r="K527" s="23">
        <v>3</v>
      </c>
      <c r="L527" s="16">
        <v>120000</v>
      </c>
      <c r="M527" s="17">
        <f t="shared" si="21"/>
        <v>360000</v>
      </c>
      <c r="N527" s="26" t="s">
        <v>26</v>
      </c>
    </row>
    <row r="528" spans="2:14" s="2" customFormat="1" ht="12.75" x14ac:dyDescent="0.2">
      <c r="B528" s="6" t="s">
        <v>882</v>
      </c>
      <c r="C528" s="6" t="s">
        <v>27</v>
      </c>
      <c r="D528" s="6">
        <v>20202</v>
      </c>
      <c r="E528" s="7" t="s">
        <v>403</v>
      </c>
      <c r="F528" s="7" t="s">
        <v>76</v>
      </c>
      <c r="G528" s="7">
        <v>10151504</v>
      </c>
      <c r="H528" s="8">
        <v>92082621</v>
      </c>
      <c r="I528" s="9" t="s">
        <v>1129</v>
      </c>
      <c r="J528" s="20" t="s">
        <v>1128</v>
      </c>
      <c r="K528" s="22">
        <v>25000</v>
      </c>
      <c r="L528" s="10">
        <v>40</v>
      </c>
      <c r="M528" s="10">
        <f t="shared" si="21"/>
        <v>1000000</v>
      </c>
      <c r="N528" s="25" t="s">
        <v>26</v>
      </c>
    </row>
    <row r="529" spans="2:14" s="2" customFormat="1" ht="12.75" x14ac:dyDescent="0.2">
      <c r="B529" s="11" t="s">
        <v>882</v>
      </c>
      <c r="C529" s="11" t="s">
        <v>27</v>
      </c>
      <c r="D529" s="12">
        <v>20202</v>
      </c>
      <c r="E529" s="12" t="s">
        <v>403</v>
      </c>
      <c r="F529" s="12" t="s">
        <v>76</v>
      </c>
      <c r="G529" s="13">
        <v>10151507</v>
      </c>
      <c r="H529" s="13">
        <v>92083001</v>
      </c>
      <c r="I529" s="14" t="s">
        <v>1130</v>
      </c>
      <c r="J529" s="15" t="s">
        <v>1128</v>
      </c>
      <c r="K529" s="23">
        <v>15000</v>
      </c>
      <c r="L529" s="16">
        <v>7</v>
      </c>
      <c r="M529" s="17">
        <f t="shared" si="21"/>
        <v>105000</v>
      </c>
      <c r="N529" s="26" t="s">
        <v>26</v>
      </c>
    </row>
    <row r="530" spans="2:14" s="2" customFormat="1" ht="12.75" x14ac:dyDescent="0.2">
      <c r="B530" s="6" t="s">
        <v>882</v>
      </c>
      <c r="C530" s="6" t="s">
        <v>27</v>
      </c>
      <c r="D530" s="6">
        <v>20202</v>
      </c>
      <c r="E530" s="7" t="s">
        <v>403</v>
      </c>
      <c r="F530" s="7" t="s">
        <v>76</v>
      </c>
      <c r="G530" s="7">
        <v>10151512</v>
      </c>
      <c r="H530" s="8">
        <v>92082622</v>
      </c>
      <c r="I530" s="9" t="s">
        <v>1131</v>
      </c>
      <c r="J530" s="20" t="s">
        <v>957</v>
      </c>
      <c r="K530" s="22">
        <v>4</v>
      </c>
      <c r="L530" s="10">
        <v>44806</v>
      </c>
      <c r="M530" s="10">
        <f t="shared" si="21"/>
        <v>179224</v>
      </c>
      <c r="N530" s="25" t="s">
        <v>26</v>
      </c>
    </row>
    <row r="531" spans="2:14" s="2" customFormat="1" ht="12.75" x14ac:dyDescent="0.2">
      <c r="B531" s="11" t="s">
        <v>882</v>
      </c>
      <c r="C531" s="11" t="s">
        <v>27</v>
      </c>
      <c r="D531" s="12">
        <v>20202</v>
      </c>
      <c r="E531" s="12" t="s">
        <v>403</v>
      </c>
      <c r="F531" s="12" t="s">
        <v>76</v>
      </c>
      <c r="G531" s="13">
        <v>10151503</v>
      </c>
      <c r="H531" s="13">
        <v>92082620</v>
      </c>
      <c r="I531" s="14" t="s">
        <v>1132</v>
      </c>
      <c r="J531" s="15" t="s">
        <v>957</v>
      </c>
      <c r="K531" s="23">
        <v>3</v>
      </c>
      <c r="L531" s="16">
        <v>80000</v>
      </c>
      <c r="M531" s="17">
        <f t="shared" si="21"/>
        <v>240000</v>
      </c>
      <c r="N531" s="26" t="s">
        <v>26</v>
      </c>
    </row>
    <row r="532" spans="2:14" s="2" customFormat="1" ht="12.75" x14ac:dyDescent="0.2">
      <c r="B532" s="6" t="s">
        <v>882</v>
      </c>
      <c r="C532" s="6" t="s">
        <v>27</v>
      </c>
      <c r="D532" s="6">
        <v>20202</v>
      </c>
      <c r="E532" s="7" t="s">
        <v>403</v>
      </c>
      <c r="F532" s="7" t="s">
        <v>76</v>
      </c>
      <c r="G532" s="7">
        <v>10151532</v>
      </c>
      <c r="H532" s="8">
        <v>92078646</v>
      </c>
      <c r="I532" s="9" t="s">
        <v>1133</v>
      </c>
      <c r="J532" s="20" t="s">
        <v>24</v>
      </c>
      <c r="K532" s="22">
        <v>3000</v>
      </c>
      <c r="L532" s="10">
        <v>60</v>
      </c>
      <c r="M532" s="10">
        <f t="shared" si="21"/>
        <v>180000</v>
      </c>
      <c r="N532" s="25" t="s">
        <v>26</v>
      </c>
    </row>
    <row r="533" spans="2:14" s="2" customFormat="1" ht="12.75" x14ac:dyDescent="0.2">
      <c r="B533" s="11" t="s">
        <v>882</v>
      </c>
      <c r="C533" s="11" t="s">
        <v>27</v>
      </c>
      <c r="D533" s="12">
        <v>20202</v>
      </c>
      <c r="E533" s="12" t="s">
        <v>403</v>
      </c>
      <c r="F533" s="12" t="s">
        <v>76</v>
      </c>
      <c r="G533" s="13">
        <v>92045154</v>
      </c>
      <c r="H533" s="13">
        <v>92045154</v>
      </c>
      <c r="I533" s="14" t="s">
        <v>1134</v>
      </c>
      <c r="J533" s="15" t="s">
        <v>957</v>
      </c>
      <c r="K533" s="23">
        <v>40</v>
      </c>
      <c r="L533" s="16">
        <v>21642</v>
      </c>
      <c r="M533" s="17">
        <f t="shared" si="21"/>
        <v>865680</v>
      </c>
      <c r="N533" s="26" t="s">
        <v>26</v>
      </c>
    </row>
    <row r="534" spans="2:14" s="2" customFormat="1" ht="12.75" x14ac:dyDescent="0.2">
      <c r="B534" s="6" t="s">
        <v>882</v>
      </c>
      <c r="C534" s="6" t="s">
        <v>27</v>
      </c>
      <c r="D534" s="6">
        <v>20204</v>
      </c>
      <c r="E534" s="7" t="s">
        <v>403</v>
      </c>
      <c r="F534" s="7" t="s">
        <v>963</v>
      </c>
      <c r="G534" s="7">
        <v>10121604</v>
      </c>
      <c r="H534" s="8">
        <v>92019524</v>
      </c>
      <c r="I534" s="9" t="s">
        <v>1135</v>
      </c>
      <c r="J534" s="20" t="s">
        <v>1095</v>
      </c>
      <c r="K534" s="22">
        <v>3753</v>
      </c>
      <c r="L534" s="10">
        <v>16000</v>
      </c>
      <c r="M534" s="10">
        <f t="shared" si="21"/>
        <v>60048000</v>
      </c>
      <c r="N534" s="25" t="s">
        <v>26</v>
      </c>
    </row>
    <row r="535" spans="2:14" s="2" customFormat="1" ht="12.75" x14ac:dyDescent="0.2">
      <c r="B535" s="11" t="s">
        <v>882</v>
      </c>
      <c r="C535" s="11" t="s">
        <v>27</v>
      </c>
      <c r="D535" s="12">
        <v>20202</v>
      </c>
      <c r="E535" s="12" t="s">
        <v>403</v>
      </c>
      <c r="F535" s="12" t="s">
        <v>963</v>
      </c>
      <c r="G535" s="13">
        <v>10121604</v>
      </c>
      <c r="H535" s="13">
        <v>92019522</v>
      </c>
      <c r="I535" s="14" t="s">
        <v>1136</v>
      </c>
      <c r="J535" s="15" t="s">
        <v>1095</v>
      </c>
      <c r="K535" s="23">
        <v>510</v>
      </c>
      <c r="L535" s="16">
        <v>15000</v>
      </c>
      <c r="M535" s="17">
        <f t="shared" si="21"/>
        <v>7650000</v>
      </c>
      <c r="N535" s="26" t="s">
        <v>26</v>
      </c>
    </row>
    <row r="536" spans="2:14" s="2" customFormat="1" ht="12.75" x14ac:dyDescent="0.2">
      <c r="B536" s="6" t="s">
        <v>882</v>
      </c>
      <c r="C536" s="6" t="s">
        <v>30</v>
      </c>
      <c r="D536" s="6">
        <v>20202</v>
      </c>
      <c r="E536" s="7" t="s">
        <v>129</v>
      </c>
      <c r="F536" s="7" t="s">
        <v>76</v>
      </c>
      <c r="G536" s="7" t="s">
        <v>1137</v>
      </c>
      <c r="H536" s="8" t="s">
        <v>1138</v>
      </c>
      <c r="I536" s="9" t="s">
        <v>1139</v>
      </c>
      <c r="J536" s="20" t="s">
        <v>1140</v>
      </c>
      <c r="K536" s="22">
        <v>240</v>
      </c>
      <c r="L536" s="10">
        <v>500</v>
      </c>
      <c r="M536" s="10">
        <f t="shared" si="21"/>
        <v>120000</v>
      </c>
      <c r="N536" s="25" t="s">
        <v>26</v>
      </c>
    </row>
    <row r="537" spans="2:14" s="2" customFormat="1" ht="12.75" x14ac:dyDescent="0.2">
      <c r="B537" s="11" t="s">
        <v>882</v>
      </c>
      <c r="C537" s="11" t="s">
        <v>30</v>
      </c>
      <c r="D537" s="12">
        <v>20202</v>
      </c>
      <c r="E537" s="12" t="s">
        <v>129</v>
      </c>
      <c r="F537" s="12" t="s">
        <v>76</v>
      </c>
      <c r="G537" s="13">
        <v>10151515</v>
      </c>
      <c r="H537" s="13">
        <v>92082628</v>
      </c>
      <c r="I537" s="14" t="s">
        <v>1141</v>
      </c>
      <c r="J537" s="15" t="s">
        <v>957</v>
      </c>
      <c r="K537" s="23">
        <v>4</v>
      </c>
      <c r="L537" s="16">
        <v>144813</v>
      </c>
      <c r="M537" s="17">
        <f t="shared" si="21"/>
        <v>579252</v>
      </c>
      <c r="N537" s="26" t="s">
        <v>26</v>
      </c>
    </row>
    <row r="538" spans="2:14" s="2" customFormat="1" ht="12.75" x14ac:dyDescent="0.2">
      <c r="B538" s="6" t="s">
        <v>882</v>
      </c>
      <c r="C538" s="6" t="s">
        <v>30</v>
      </c>
      <c r="D538" s="6">
        <v>20202</v>
      </c>
      <c r="E538" s="7" t="s">
        <v>129</v>
      </c>
      <c r="F538" s="7" t="s">
        <v>76</v>
      </c>
      <c r="G538" s="7">
        <v>10151526</v>
      </c>
      <c r="H538" s="8">
        <v>92083000</v>
      </c>
      <c r="I538" s="9" t="s">
        <v>1142</v>
      </c>
      <c r="J538" s="20" t="s">
        <v>24</v>
      </c>
      <c r="K538" s="22">
        <v>50000</v>
      </c>
      <c r="L538" s="10">
        <v>8</v>
      </c>
      <c r="M538" s="10">
        <f t="shared" si="21"/>
        <v>400000</v>
      </c>
      <c r="N538" s="25" t="s">
        <v>26</v>
      </c>
    </row>
    <row r="539" spans="2:14" s="2" customFormat="1" ht="12.75" x14ac:dyDescent="0.2">
      <c r="B539" s="11" t="s">
        <v>882</v>
      </c>
      <c r="C539" s="11" t="s">
        <v>30</v>
      </c>
      <c r="D539" s="12">
        <v>20202</v>
      </c>
      <c r="E539" s="12" t="s">
        <v>129</v>
      </c>
      <c r="F539" s="12" t="s">
        <v>76</v>
      </c>
      <c r="G539" s="13">
        <v>10152301</v>
      </c>
      <c r="H539" s="13">
        <v>92154556</v>
      </c>
      <c r="I539" s="14" t="s">
        <v>1143</v>
      </c>
      <c r="J539" s="15" t="s">
        <v>957</v>
      </c>
      <c r="K539" s="23">
        <v>40</v>
      </c>
      <c r="L539" s="16">
        <v>6000</v>
      </c>
      <c r="M539" s="17">
        <f t="shared" si="21"/>
        <v>240000</v>
      </c>
      <c r="N539" s="26" t="s">
        <v>26</v>
      </c>
    </row>
    <row r="540" spans="2:14" s="2" customFormat="1" ht="12.75" x14ac:dyDescent="0.2">
      <c r="B540" s="6" t="s">
        <v>882</v>
      </c>
      <c r="C540" s="6" t="s">
        <v>30</v>
      </c>
      <c r="D540" s="6">
        <v>20202</v>
      </c>
      <c r="E540" s="7" t="s">
        <v>129</v>
      </c>
      <c r="F540" s="7" t="s">
        <v>76</v>
      </c>
      <c r="G540" s="7">
        <v>10151502</v>
      </c>
      <c r="H540" s="8">
        <v>92082619</v>
      </c>
      <c r="I540" s="9" t="s">
        <v>1144</v>
      </c>
      <c r="J540" s="20" t="s">
        <v>957</v>
      </c>
      <c r="K540" s="22">
        <v>4</v>
      </c>
      <c r="L540" s="10">
        <v>43922</v>
      </c>
      <c r="M540" s="10">
        <f t="shared" si="21"/>
        <v>175688</v>
      </c>
      <c r="N540" s="25" t="s">
        <v>26</v>
      </c>
    </row>
    <row r="541" spans="2:14" s="2" customFormat="1" ht="12.75" x14ac:dyDescent="0.2">
      <c r="B541" s="11" t="s">
        <v>882</v>
      </c>
      <c r="C541" s="11" t="s">
        <v>30</v>
      </c>
      <c r="D541" s="12">
        <v>20202</v>
      </c>
      <c r="E541" s="12" t="s">
        <v>129</v>
      </c>
      <c r="F541" s="12" t="s">
        <v>76</v>
      </c>
      <c r="G541" s="13">
        <v>10151805</v>
      </c>
      <c r="H541" s="13">
        <v>92082995</v>
      </c>
      <c r="I541" s="14" t="s">
        <v>1145</v>
      </c>
      <c r="J541" s="15" t="s">
        <v>957</v>
      </c>
      <c r="K541" s="23">
        <v>45</v>
      </c>
      <c r="L541" s="16">
        <v>9288</v>
      </c>
      <c r="M541" s="17">
        <f t="shared" si="21"/>
        <v>417960</v>
      </c>
      <c r="N541" s="26" t="s">
        <v>26</v>
      </c>
    </row>
    <row r="542" spans="2:14" s="2" customFormat="1" ht="12.75" x14ac:dyDescent="0.2">
      <c r="B542" s="6" t="s">
        <v>882</v>
      </c>
      <c r="C542" s="6" t="s">
        <v>30</v>
      </c>
      <c r="D542" s="6">
        <v>20202</v>
      </c>
      <c r="E542" s="7" t="s">
        <v>129</v>
      </c>
      <c r="F542" s="7" t="s">
        <v>76</v>
      </c>
      <c r="G542" s="7">
        <v>10151532</v>
      </c>
      <c r="H542" s="8">
        <v>92078646</v>
      </c>
      <c r="I542" s="9" t="s">
        <v>1146</v>
      </c>
      <c r="J542" s="20" t="s">
        <v>24</v>
      </c>
      <c r="K542" s="22">
        <v>4</v>
      </c>
      <c r="L542" s="10">
        <v>55000</v>
      </c>
      <c r="M542" s="10">
        <f t="shared" si="21"/>
        <v>220000</v>
      </c>
      <c r="N542" s="25" t="s">
        <v>26</v>
      </c>
    </row>
    <row r="543" spans="2:14" s="2" customFormat="1" ht="12.75" x14ac:dyDescent="0.2">
      <c r="B543" s="11" t="s">
        <v>882</v>
      </c>
      <c r="C543" s="11" t="s">
        <v>30</v>
      </c>
      <c r="D543" s="12">
        <v>20202</v>
      </c>
      <c r="E543" s="12" t="s">
        <v>403</v>
      </c>
      <c r="F543" s="12" t="s">
        <v>76</v>
      </c>
      <c r="G543" s="13">
        <v>92045154</v>
      </c>
      <c r="H543" s="13">
        <v>92045154</v>
      </c>
      <c r="I543" s="14" t="s">
        <v>1147</v>
      </c>
      <c r="J543" s="15" t="s">
        <v>957</v>
      </c>
      <c r="K543" s="23">
        <v>15</v>
      </c>
      <c r="L543" s="16">
        <v>21642</v>
      </c>
      <c r="M543" s="17">
        <f t="shared" si="21"/>
        <v>324630</v>
      </c>
      <c r="N543" s="26" t="s">
        <v>26</v>
      </c>
    </row>
    <row r="544" spans="2:14" s="2" customFormat="1" ht="12.75" x14ac:dyDescent="0.2">
      <c r="B544" s="6" t="s">
        <v>882</v>
      </c>
      <c r="C544" s="6" t="s">
        <v>28</v>
      </c>
      <c r="D544" s="6">
        <v>20203</v>
      </c>
      <c r="E544" s="7" t="s">
        <v>883</v>
      </c>
      <c r="F544" s="7">
        <v>180601</v>
      </c>
      <c r="G544" s="7">
        <v>80141701</v>
      </c>
      <c r="H544" s="8">
        <v>92163163</v>
      </c>
      <c r="I544" s="9" t="s">
        <v>1148</v>
      </c>
      <c r="J544" s="20" t="s">
        <v>24</v>
      </c>
      <c r="K544" s="22">
        <v>1</v>
      </c>
      <c r="L544" s="10">
        <v>291236800</v>
      </c>
      <c r="M544" s="10">
        <f t="shared" si="21"/>
        <v>291236800</v>
      </c>
      <c r="N544" s="25" t="s">
        <v>26</v>
      </c>
    </row>
    <row r="545" spans="2:14" s="2" customFormat="1" ht="12.75" x14ac:dyDescent="0.2">
      <c r="B545" s="11" t="s">
        <v>882</v>
      </c>
      <c r="C545" s="11" t="s">
        <v>27</v>
      </c>
      <c r="D545" s="12">
        <v>20204</v>
      </c>
      <c r="E545" s="12" t="s">
        <v>37</v>
      </c>
      <c r="F545" s="12" t="s">
        <v>62</v>
      </c>
      <c r="G545" s="13">
        <v>50192403</v>
      </c>
      <c r="H545" s="13">
        <v>92032761</v>
      </c>
      <c r="I545" s="14" t="s">
        <v>1149</v>
      </c>
      <c r="J545" s="15" t="s">
        <v>1150</v>
      </c>
      <c r="K545" s="23">
        <v>6</v>
      </c>
      <c r="L545" s="16">
        <v>156000</v>
      </c>
      <c r="M545" s="17">
        <f t="shared" ref="M545:M608" si="22">K545*L545</f>
        <v>936000</v>
      </c>
      <c r="N545" s="26" t="s">
        <v>26</v>
      </c>
    </row>
    <row r="546" spans="2:14" s="2" customFormat="1" ht="12.75" x14ac:dyDescent="0.2">
      <c r="B546" s="6" t="s">
        <v>882</v>
      </c>
      <c r="C546" s="6" t="s">
        <v>27</v>
      </c>
      <c r="D546" s="6">
        <v>20204</v>
      </c>
      <c r="E546" s="7" t="s">
        <v>37</v>
      </c>
      <c r="F546" s="7" t="s">
        <v>76</v>
      </c>
      <c r="G546" s="7">
        <v>10121509</v>
      </c>
      <c r="H546" s="8">
        <v>92159475</v>
      </c>
      <c r="I546" s="9" t="s">
        <v>1151</v>
      </c>
      <c r="J546" s="20" t="s">
        <v>1152</v>
      </c>
      <c r="K546" s="22">
        <v>60</v>
      </c>
      <c r="L546" s="10">
        <v>18000</v>
      </c>
      <c r="M546" s="10">
        <f t="shared" si="22"/>
        <v>1080000</v>
      </c>
      <c r="N546" s="25" t="s">
        <v>26</v>
      </c>
    </row>
    <row r="547" spans="2:14" s="2" customFormat="1" ht="12.75" x14ac:dyDescent="0.2">
      <c r="B547" s="11" t="s">
        <v>882</v>
      </c>
      <c r="C547" s="11" t="s">
        <v>30</v>
      </c>
      <c r="D547" s="12">
        <v>20204</v>
      </c>
      <c r="E547" s="12" t="s">
        <v>37</v>
      </c>
      <c r="F547" s="12" t="s">
        <v>62</v>
      </c>
      <c r="G547" s="13">
        <v>50192403</v>
      </c>
      <c r="H547" s="13">
        <v>92032761</v>
      </c>
      <c r="I547" s="14" t="s">
        <v>1149</v>
      </c>
      <c r="J547" s="15" t="s">
        <v>1153</v>
      </c>
      <c r="K547" s="23">
        <v>5</v>
      </c>
      <c r="L547" s="16">
        <v>156000</v>
      </c>
      <c r="M547" s="17">
        <f t="shared" si="22"/>
        <v>780000</v>
      </c>
      <c r="N547" s="26" t="s">
        <v>26</v>
      </c>
    </row>
    <row r="548" spans="2:14" s="2" customFormat="1" ht="12.75" x14ac:dyDescent="0.2">
      <c r="B548" s="6" t="s">
        <v>882</v>
      </c>
      <c r="C548" s="6" t="s">
        <v>30</v>
      </c>
      <c r="D548" s="6">
        <v>20204</v>
      </c>
      <c r="E548" s="7" t="s">
        <v>37</v>
      </c>
      <c r="F548" s="7" t="s">
        <v>76</v>
      </c>
      <c r="G548" s="7">
        <v>10121509</v>
      </c>
      <c r="H548" s="8">
        <v>92159475</v>
      </c>
      <c r="I548" s="9" t="s">
        <v>1154</v>
      </c>
      <c r="J548" s="20" t="s">
        <v>957</v>
      </c>
      <c r="K548" s="22">
        <v>600</v>
      </c>
      <c r="L548" s="10">
        <v>900</v>
      </c>
      <c r="M548" s="10">
        <f t="shared" si="22"/>
        <v>540000</v>
      </c>
      <c r="N548" s="25" t="s">
        <v>26</v>
      </c>
    </row>
    <row r="549" spans="2:14" s="2" customFormat="1" ht="12.75" x14ac:dyDescent="0.2">
      <c r="B549" s="11" t="s">
        <v>882</v>
      </c>
      <c r="C549" s="11" t="s">
        <v>30</v>
      </c>
      <c r="D549" s="12">
        <v>20204</v>
      </c>
      <c r="E549" s="12" t="s">
        <v>37</v>
      </c>
      <c r="F549" s="12" t="s">
        <v>1155</v>
      </c>
      <c r="G549" s="13">
        <v>10121505</v>
      </c>
      <c r="H549" s="13">
        <v>92074370</v>
      </c>
      <c r="I549" s="14" t="s">
        <v>1156</v>
      </c>
      <c r="J549" s="15" t="s">
        <v>957</v>
      </c>
      <c r="K549" s="23">
        <v>1000</v>
      </c>
      <c r="L549" s="16">
        <v>135</v>
      </c>
      <c r="M549" s="17">
        <f t="shared" si="22"/>
        <v>135000</v>
      </c>
      <c r="N549" s="26" t="s">
        <v>26</v>
      </c>
    </row>
    <row r="550" spans="2:14" s="2" customFormat="1" ht="38.25" x14ac:dyDescent="0.2">
      <c r="B550" s="6" t="s">
        <v>882</v>
      </c>
      <c r="C550" s="6" t="s">
        <v>17</v>
      </c>
      <c r="D550" s="6" t="s">
        <v>61</v>
      </c>
      <c r="E550" s="7" t="s">
        <v>37</v>
      </c>
      <c r="F550" s="7" t="s">
        <v>76</v>
      </c>
      <c r="G550" s="7" t="s">
        <v>1157</v>
      </c>
      <c r="H550" s="8">
        <v>92070989</v>
      </c>
      <c r="I550" s="9" t="s">
        <v>1158</v>
      </c>
      <c r="J550" s="20" t="s">
        <v>24</v>
      </c>
      <c r="K550" s="22">
        <v>48</v>
      </c>
      <c r="L550" s="10">
        <v>1242.9999999999998</v>
      </c>
      <c r="M550" s="10">
        <f t="shared" si="22"/>
        <v>59663.999999999985</v>
      </c>
      <c r="N550" s="25" t="s">
        <v>26</v>
      </c>
    </row>
    <row r="551" spans="2:14" s="2" customFormat="1" ht="38.25" x14ac:dyDescent="0.2">
      <c r="B551" s="11" t="s">
        <v>882</v>
      </c>
      <c r="C551" s="11" t="s">
        <v>17</v>
      </c>
      <c r="D551" s="12" t="s">
        <v>61</v>
      </c>
      <c r="E551" s="12" t="s">
        <v>555</v>
      </c>
      <c r="F551" s="12" t="s">
        <v>76</v>
      </c>
      <c r="G551" s="13" t="s">
        <v>1159</v>
      </c>
      <c r="H551" s="13">
        <v>92009256</v>
      </c>
      <c r="I551" s="14" t="s">
        <v>1160</v>
      </c>
      <c r="J551" s="15" t="s">
        <v>24</v>
      </c>
      <c r="K551" s="23">
        <v>300</v>
      </c>
      <c r="L551" s="16">
        <v>903.99999999999989</v>
      </c>
      <c r="M551" s="17">
        <f t="shared" si="22"/>
        <v>271199.99999999994</v>
      </c>
      <c r="N551" s="26" t="s">
        <v>26</v>
      </c>
    </row>
    <row r="552" spans="2:14" s="2" customFormat="1" ht="12.75" x14ac:dyDescent="0.2">
      <c r="B552" s="6" t="s">
        <v>882</v>
      </c>
      <c r="C552" s="6" t="s">
        <v>17</v>
      </c>
      <c r="D552" s="6" t="s">
        <v>61</v>
      </c>
      <c r="E552" s="7" t="s">
        <v>1161</v>
      </c>
      <c r="F552" s="7" t="s">
        <v>1162</v>
      </c>
      <c r="G552" s="7">
        <v>31162002</v>
      </c>
      <c r="H552" s="8">
        <v>2007696</v>
      </c>
      <c r="I552" s="9" t="s">
        <v>1163</v>
      </c>
      <c r="J552" s="20" t="s">
        <v>908</v>
      </c>
      <c r="K552" s="22">
        <v>4</v>
      </c>
      <c r="L552" s="10">
        <v>939.02999999999986</v>
      </c>
      <c r="M552" s="10">
        <f t="shared" si="22"/>
        <v>3756.1199999999994</v>
      </c>
      <c r="N552" s="25" t="s">
        <v>26</v>
      </c>
    </row>
    <row r="553" spans="2:14" s="2" customFormat="1" ht="12.75" x14ac:dyDescent="0.2">
      <c r="B553" s="11" t="s">
        <v>882</v>
      </c>
      <c r="C553" s="11" t="s">
        <v>27</v>
      </c>
      <c r="D553" s="12" t="s">
        <v>61</v>
      </c>
      <c r="E553" s="12" t="s">
        <v>1161</v>
      </c>
      <c r="F553" s="12" t="s">
        <v>1162</v>
      </c>
      <c r="G553" s="13">
        <v>31162002</v>
      </c>
      <c r="H553" s="13">
        <v>92007696</v>
      </c>
      <c r="I553" s="14" t="s">
        <v>1163</v>
      </c>
      <c r="J553" s="15" t="s">
        <v>908</v>
      </c>
      <c r="K553" s="23">
        <v>10</v>
      </c>
      <c r="L553" s="16">
        <v>2500</v>
      </c>
      <c r="M553" s="17">
        <f t="shared" si="22"/>
        <v>25000</v>
      </c>
      <c r="N553" s="26" t="s">
        <v>26</v>
      </c>
    </row>
    <row r="554" spans="2:14" s="2" customFormat="1" ht="25.5" x14ac:dyDescent="0.2">
      <c r="B554" s="6" t="s">
        <v>882</v>
      </c>
      <c r="C554" s="6" t="s">
        <v>27</v>
      </c>
      <c r="D554" s="6" t="s">
        <v>61</v>
      </c>
      <c r="E554" s="7" t="s">
        <v>1161</v>
      </c>
      <c r="F554" s="7" t="s">
        <v>1162</v>
      </c>
      <c r="G554" s="7">
        <v>31162002</v>
      </c>
      <c r="H554" s="8">
        <v>92007703</v>
      </c>
      <c r="I554" s="9" t="s">
        <v>1164</v>
      </c>
      <c r="J554" s="20" t="s">
        <v>908</v>
      </c>
      <c r="K554" s="22">
        <v>4490</v>
      </c>
      <c r="L554" s="10">
        <v>1200</v>
      </c>
      <c r="M554" s="10">
        <f t="shared" si="22"/>
        <v>5388000</v>
      </c>
      <c r="N554" s="25" t="s">
        <v>26</v>
      </c>
    </row>
    <row r="555" spans="2:14" s="2" customFormat="1" ht="12.75" x14ac:dyDescent="0.2">
      <c r="B555" s="11" t="s">
        <v>882</v>
      </c>
      <c r="C555" s="11" t="s">
        <v>27</v>
      </c>
      <c r="D555" s="12" t="s">
        <v>61</v>
      </c>
      <c r="E555" s="12" t="s">
        <v>156</v>
      </c>
      <c r="F555" s="12" t="s">
        <v>1165</v>
      </c>
      <c r="G555" s="13">
        <v>30102203</v>
      </c>
      <c r="H555" s="13">
        <v>92022429</v>
      </c>
      <c r="I555" s="14" t="s">
        <v>1166</v>
      </c>
      <c r="J555" s="15" t="s">
        <v>24</v>
      </c>
      <c r="K555" s="23">
        <v>400</v>
      </c>
      <c r="L555" s="16">
        <v>4000</v>
      </c>
      <c r="M555" s="17">
        <f t="shared" si="22"/>
        <v>1600000</v>
      </c>
      <c r="N555" s="26" t="s">
        <v>26</v>
      </c>
    </row>
    <row r="556" spans="2:14" s="2" customFormat="1" ht="12.75" x14ac:dyDescent="0.2">
      <c r="B556" s="6" t="s">
        <v>882</v>
      </c>
      <c r="C556" s="6" t="s">
        <v>27</v>
      </c>
      <c r="D556" s="6" t="s">
        <v>61</v>
      </c>
      <c r="E556" s="7" t="s">
        <v>156</v>
      </c>
      <c r="F556" s="7" t="s">
        <v>1167</v>
      </c>
      <c r="G556" s="7">
        <v>30102203</v>
      </c>
      <c r="H556" s="8">
        <v>92051453</v>
      </c>
      <c r="I556" s="9" t="s">
        <v>1168</v>
      </c>
      <c r="J556" s="20" t="s">
        <v>24</v>
      </c>
      <c r="K556" s="22">
        <v>100000</v>
      </c>
      <c r="L556" s="10">
        <v>5000</v>
      </c>
      <c r="M556" s="10">
        <f t="shared" si="22"/>
        <v>500000000</v>
      </c>
      <c r="N556" s="25" t="s">
        <v>26</v>
      </c>
    </row>
    <row r="557" spans="2:14" s="2" customFormat="1" ht="25.5" x14ac:dyDescent="0.2">
      <c r="B557" s="11" t="s">
        <v>882</v>
      </c>
      <c r="C557" s="11" t="s">
        <v>27</v>
      </c>
      <c r="D557" s="12" t="s">
        <v>61</v>
      </c>
      <c r="E557" s="12" t="s">
        <v>1169</v>
      </c>
      <c r="F557" s="12" t="s">
        <v>408</v>
      </c>
      <c r="G557" s="13">
        <v>31162204</v>
      </c>
      <c r="H557" s="13">
        <v>90032492</v>
      </c>
      <c r="I557" s="14" t="s">
        <v>1170</v>
      </c>
      <c r="J557" s="15" t="s">
        <v>24</v>
      </c>
      <c r="K557" s="23">
        <v>200</v>
      </c>
      <c r="L557" s="16">
        <f>30*1.13</f>
        <v>33.9</v>
      </c>
      <c r="M557" s="17">
        <f t="shared" si="22"/>
        <v>6780</v>
      </c>
      <c r="N557" s="26" t="s">
        <v>26</v>
      </c>
    </row>
    <row r="558" spans="2:14" s="2" customFormat="1" ht="12.75" x14ac:dyDescent="0.2">
      <c r="B558" s="6" t="s">
        <v>882</v>
      </c>
      <c r="C558" s="6" t="s">
        <v>27</v>
      </c>
      <c r="D558" s="6" t="s">
        <v>61</v>
      </c>
      <c r="E558" s="7" t="s">
        <v>122</v>
      </c>
      <c r="F558" s="7" t="s">
        <v>1171</v>
      </c>
      <c r="G558" s="7">
        <v>40171601</v>
      </c>
      <c r="H558" s="8">
        <v>92079726</v>
      </c>
      <c r="I558" s="9" t="s">
        <v>1172</v>
      </c>
      <c r="J558" s="20" t="s">
        <v>24</v>
      </c>
      <c r="K558" s="22">
        <v>700</v>
      </c>
      <c r="L558" s="10">
        <f>5000*1.13</f>
        <v>5649.9999999999991</v>
      </c>
      <c r="M558" s="10">
        <f t="shared" si="22"/>
        <v>3954999.9999999995</v>
      </c>
      <c r="N558" s="25" t="s">
        <v>26</v>
      </c>
    </row>
    <row r="559" spans="2:14" s="2" customFormat="1" ht="12.75" x14ac:dyDescent="0.2">
      <c r="B559" s="11" t="s">
        <v>882</v>
      </c>
      <c r="C559" s="11" t="s">
        <v>27</v>
      </c>
      <c r="D559" s="12" t="s">
        <v>61</v>
      </c>
      <c r="E559" s="12" t="s">
        <v>122</v>
      </c>
      <c r="F559" s="12" t="s">
        <v>1173</v>
      </c>
      <c r="G559" s="13">
        <v>40171601</v>
      </c>
      <c r="H559" s="13">
        <v>92120259</v>
      </c>
      <c r="I559" s="14" t="s">
        <v>1174</v>
      </c>
      <c r="J559" s="15" t="s">
        <v>24</v>
      </c>
      <c r="K559" s="23">
        <v>1000</v>
      </c>
      <c r="L559" s="16">
        <f>4000*1.13</f>
        <v>4520</v>
      </c>
      <c r="M559" s="17">
        <f t="shared" si="22"/>
        <v>4520000</v>
      </c>
      <c r="N559" s="26" t="s">
        <v>26</v>
      </c>
    </row>
    <row r="560" spans="2:14" s="2" customFormat="1" ht="25.5" x14ac:dyDescent="0.2">
      <c r="B560" s="6" t="s">
        <v>882</v>
      </c>
      <c r="C560" s="6" t="s">
        <v>27</v>
      </c>
      <c r="D560" s="6" t="s">
        <v>61</v>
      </c>
      <c r="E560" s="7" t="s">
        <v>122</v>
      </c>
      <c r="F560" s="7" t="s">
        <v>1175</v>
      </c>
      <c r="G560" s="7">
        <v>40171601</v>
      </c>
      <c r="H560" s="8">
        <v>92079725</v>
      </c>
      <c r="I560" s="9" t="s">
        <v>1176</v>
      </c>
      <c r="J560" s="20" t="s">
        <v>24</v>
      </c>
      <c r="K560" s="22">
        <v>6</v>
      </c>
      <c r="L560" s="10">
        <f>5000*1.13</f>
        <v>5649.9999999999991</v>
      </c>
      <c r="M560" s="10">
        <f t="shared" si="22"/>
        <v>33899.999999999993</v>
      </c>
      <c r="N560" s="25" t="s">
        <v>26</v>
      </c>
    </row>
    <row r="561" spans="2:14" s="2" customFormat="1" ht="25.5" x14ac:dyDescent="0.2">
      <c r="B561" s="11" t="s">
        <v>882</v>
      </c>
      <c r="C561" s="11" t="s">
        <v>27</v>
      </c>
      <c r="D561" s="12" t="s">
        <v>61</v>
      </c>
      <c r="E561" s="12" t="s">
        <v>122</v>
      </c>
      <c r="F561" s="12" t="s">
        <v>1177</v>
      </c>
      <c r="G561" s="13">
        <v>40171601</v>
      </c>
      <c r="H561" s="13">
        <v>92079778</v>
      </c>
      <c r="I561" s="14" t="s">
        <v>1178</v>
      </c>
      <c r="J561" s="15" t="s">
        <v>24</v>
      </c>
      <c r="K561" s="23">
        <v>60</v>
      </c>
      <c r="L561" s="16">
        <f>6260*1.13</f>
        <v>7073.7999999999993</v>
      </c>
      <c r="M561" s="17">
        <f t="shared" si="22"/>
        <v>424427.99999999994</v>
      </c>
      <c r="N561" s="26" t="s">
        <v>26</v>
      </c>
    </row>
    <row r="562" spans="2:14" s="2" customFormat="1" ht="25.5" x14ac:dyDescent="0.2">
      <c r="B562" s="6" t="s">
        <v>882</v>
      </c>
      <c r="C562" s="6" t="s">
        <v>27</v>
      </c>
      <c r="D562" s="6">
        <v>20301</v>
      </c>
      <c r="E562" s="7" t="s">
        <v>122</v>
      </c>
      <c r="F562" s="7" t="s">
        <v>408</v>
      </c>
      <c r="G562" s="7">
        <v>30102303</v>
      </c>
      <c r="H562" s="8" t="s">
        <v>1179</v>
      </c>
      <c r="I562" s="9" t="s">
        <v>1180</v>
      </c>
      <c r="J562" s="20" t="s">
        <v>24</v>
      </c>
      <c r="K562" s="22">
        <v>5000</v>
      </c>
      <c r="L562" s="10">
        <f>13498*1.13</f>
        <v>15252.739999999998</v>
      </c>
      <c r="M562" s="10">
        <f t="shared" si="22"/>
        <v>76263699.999999985</v>
      </c>
      <c r="N562" s="25" t="s">
        <v>26</v>
      </c>
    </row>
    <row r="563" spans="2:14" s="2" customFormat="1" ht="25.5" x14ac:dyDescent="0.2">
      <c r="B563" s="11" t="s">
        <v>882</v>
      </c>
      <c r="C563" s="11" t="s">
        <v>27</v>
      </c>
      <c r="D563" s="12">
        <v>20301</v>
      </c>
      <c r="E563" s="12" t="s">
        <v>122</v>
      </c>
      <c r="F563" s="12" t="s">
        <v>893</v>
      </c>
      <c r="G563" s="13" t="s">
        <v>1181</v>
      </c>
      <c r="H563" s="13">
        <v>92115092</v>
      </c>
      <c r="I563" s="14" t="s">
        <v>1182</v>
      </c>
      <c r="J563" s="15" t="s">
        <v>24</v>
      </c>
      <c r="K563" s="23">
        <v>200</v>
      </c>
      <c r="L563" s="16">
        <f>21278*1.13</f>
        <v>24044.14</v>
      </c>
      <c r="M563" s="17">
        <f t="shared" si="22"/>
        <v>4808828</v>
      </c>
      <c r="N563" s="26" t="s">
        <v>26</v>
      </c>
    </row>
    <row r="564" spans="2:14" s="2" customFormat="1" ht="25.5" x14ac:dyDescent="0.2">
      <c r="B564" s="6" t="s">
        <v>882</v>
      </c>
      <c r="C564" s="6" t="s">
        <v>27</v>
      </c>
      <c r="D564" s="6" t="s">
        <v>61</v>
      </c>
      <c r="E564" s="7" t="s">
        <v>1183</v>
      </c>
      <c r="F564" s="7" t="s">
        <v>1184</v>
      </c>
      <c r="G564" s="7" t="s">
        <v>2106</v>
      </c>
      <c r="H564" s="8" t="s">
        <v>2107</v>
      </c>
      <c r="I564" s="9" t="s">
        <v>1185</v>
      </c>
      <c r="J564" s="20" t="s">
        <v>24</v>
      </c>
      <c r="K564" s="22">
        <v>40</v>
      </c>
      <c r="L564" s="10">
        <v>15</v>
      </c>
      <c r="M564" s="10">
        <f t="shared" si="22"/>
        <v>600</v>
      </c>
      <c r="N564" s="25" t="s">
        <v>26</v>
      </c>
    </row>
    <row r="565" spans="2:14" s="2" customFormat="1" ht="25.5" x14ac:dyDescent="0.2">
      <c r="B565" s="11" t="s">
        <v>882</v>
      </c>
      <c r="C565" s="11" t="s">
        <v>27</v>
      </c>
      <c r="D565" s="12" t="s">
        <v>61</v>
      </c>
      <c r="E565" s="12" t="s">
        <v>1183</v>
      </c>
      <c r="F565" s="12" t="s">
        <v>1186</v>
      </c>
      <c r="G565" s="13">
        <v>31161507</v>
      </c>
      <c r="H565" s="13">
        <v>92148996</v>
      </c>
      <c r="I565" s="14" t="s">
        <v>1187</v>
      </c>
      <c r="J565" s="15" t="s">
        <v>24</v>
      </c>
      <c r="K565" s="23">
        <v>24</v>
      </c>
      <c r="L565" s="16">
        <f>12*1.13</f>
        <v>13.559999999999999</v>
      </c>
      <c r="M565" s="17">
        <f t="shared" si="22"/>
        <v>325.43999999999994</v>
      </c>
      <c r="N565" s="26" t="s">
        <v>26</v>
      </c>
    </row>
    <row r="566" spans="2:14" s="2" customFormat="1" ht="25.5" x14ac:dyDescent="0.2">
      <c r="B566" s="6" t="s">
        <v>882</v>
      </c>
      <c r="C566" s="6" t="s">
        <v>27</v>
      </c>
      <c r="D566" s="6" t="s">
        <v>61</v>
      </c>
      <c r="E566" s="7" t="s">
        <v>1183</v>
      </c>
      <c r="F566" s="7" t="s">
        <v>1186</v>
      </c>
      <c r="G566" s="7">
        <v>31161507</v>
      </c>
      <c r="H566" s="8">
        <v>92148993</v>
      </c>
      <c r="I566" s="9" t="s">
        <v>1188</v>
      </c>
      <c r="J566" s="20" t="s">
        <v>24</v>
      </c>
      <c r="K566" s="22">
        <v>400</v>
      </c>
      <c r="L566" s="10">
        <f>10*1.13</f>
        <v>11.299999999999999</v>
      </c>
      <c r="M566" s="10">
        <f t="shared" si="22"/>
        <v>4520</v>
      </c>
      <c r="N566" s="25" t="s">
        <v>26</v>
      </c>
    </row>
    <row r="567" spans="2:14" s="2" customFormat="1" ht="12.75" x14ac:dyDescent="0.2">
      <c r="B567" s="11" t="s">
        <v>882</v>
      </c>
      <c r="C567" s="11" t="s">
        <v>27</v>
      </c>
      <c r="D567" s="12" t="s">
        <v>61</v>
      </c>
      <c r="E567" s="12" t="s">
        <v>1189</v>
      </c>
      <c r="F567" s="12" t="s">
        <v>1190</v>
      </c>
      <c r="G567" s="13">
        <v>23271813</v>
      </c>
      <c r="H567" s="13">
        <v>92071891</v>
      </c>
      <c r="I567" s="14" t="s">
        <v>1191</v>
      </c>
      <c r="J567" s="15" t="s">
        <v>24</v>
      </c>
      <c r="K567" s="23">
        <v>100</v>
      </c>
      <c r="L567" s="16">
        <v>33900</v>
      </c>
      <c r="M567" s="17">
        <f t="shared" si="22"/>
        <v>3390000</v>
      </c>
      <c r="N567" s="26" t="s">
        <v>26</v>
      </c>
    </row>
    <row r="568" spans="2:14" s="2" customFormat="1" ht="12.75" x14ac:dyDescent="0.2">
      <c r="B568" s="6" t="s">
        <v>882</v>
      </c>
      <c r="C568" s="6" t="s">
        <v>27</v>
      </c>
      <c r="D568" s="6">
        <v>20301</v>
      </c>
      <c r="E568" s="7" t="s">
        <v>1189</v>
      </c>
      <c r="F568" s="7" t="s">
        <v>1192</v>
      </c>
      <c r="G568" s="7">
        <v>23271806</v>
      </c>
      <c r="H568" s="8">
        <v>92179813</v>
      </c>
      <c r="I568" s="9" t="s">
        <v>1193</v>
      </c>
      <c r="J568" s="20" t="s">
        <v>908</v>
      </c>
      <c r="K568" s="22">
        <v>17</v>
      </c>
      <c r="L568" s="10">
        <v>5500</v>
      </c>
      <c r="M568" s="10">
        <f t="shared" si="22"/>
        <v>93500</v>
      </c>
      <c r="N568" s="25" t="s">
        <v>26</v>
      </c>
    </row>
    <row r="569" spans="2:14" s="2" customFormat="1" ht="12.75" x14ac:dyDescent="0.2">
      <c r="B569" s="11" t="s">
        <v>882</v>
      </c>
      <c r="C569" s="11" t="s">
        <v>27</v>
      </c>
      <c r="D569" s="12">
        <v>20301</v>
      </c>
      <c r="E569" s="12" t="s">
        <v>971</v>
      </c>
      <c r="F569" s="12" t="s">
        <v>963</v>
      </c>
      <c r="G569" s="13" t="s">
        <v>1194</v>
      </c>
      <c r="H569" s="13">
        <v>92128667</v>
      </c>
      <c r="I569" s="14" t="s">
        <v>1195</v>
      </c>
      <c r="J569" s="15" t="s">
        <v>957</v>
      </c>
      <c r="K569" s="23">
        <v>10</v>
      </c>
      <c r="L569" s="16">
        <v>2500</v>
      </c>
      <c r="M569" s="17">
        <f t="shared" si="22"/>
        <v>25000</v>
      </c>
      <c r="N569" s="26" t="s">
        <v>26</v>
      </c>
    </row>
    <row r="570" spans="2:14" s="2" customFormat="1" ht="25.5" x14ac:dyDescent="0.2">
      <c r="B570" s="6" t="s">
        <v>882</v>
      </c>
      <c r="C570" s="6" t="s">
        <v>27</v>
      </c>
      <c r="D570" s="6">
        <v>20301</v>
      </c>
      <c r="E570" s="7" t="s">
        <v>19</v>
      </c>
      <c r="F570" s="7" t="s">
        <v>893</v>
      </c>
      <c r="G570" s="7">
        <v>30102003</v>
      </c>
      <c r="H570" s="8">
        <v>90019940</v>
      </c>
      <c r="I570" s="9" t="s">
        <v>1196</v>
      </c>
      <c r="J570" s="20" t="s">
        <v>24</v>
      </c>
      <c r="K570" s="22">
        <v>50</v>
      </c>
      <c r="L570" s="10">
        <f>25000*1.13</f>
        <v>28249.999999999996</v>
      </c>
      <c r="M570" s="10">
        <f t="shared" si="22"/>
        <v>1412499.9999999998</v>
      </c>
      <c r="N570" s="25" t="s">
        <v>26</v>
      </c>
    </row>
    <row r="571" spans="2:14" s="2" customFormat="1" ht="89.25" x14ac:dyDescent="0.2">
      <c r="B571" s="11" t="s">
        <v>882</v>
      </c>
      <c r="C571" s="11" t="s">
        <v>27</v>
      </c>
      <c r="D571" s="12">
        <v>20301</v>
      </c>
      <c r="E571" s="12" t="s">
        <v>1197</v>
      </c>
      <c r="F571" s="12" t="s">
        <v>408</v>
      </c>
      <c r="G571" s="13">
        <v>56101903</v>
      </c>
      <c r="H571" s="13">
        <v>92184081</v>
      </c>
      <c r="I571" s="14" t="s">
        <v>1198</v>
      </c>
      <c r="J571" s="15" t="s">
        <v>1199</v>
      </c>
      <c r="K571" s="23">
        <f>75</f>
        <v>75</v>
      </c>
      <c r="L571" s="16">
        <f>5650*1.13</f>
        <v>6384.4999999999991</v>
      </c>
      <c r="M571" s="17">
        <f t="shared" si="22"/>
        <v>478837.49999999994</v>
      </c>
      <c r="N571" s="26" t="s">
        <v>26</v>
      </c>
    </row>
    <row r="572" spans="2:14" s="2" customFormat="1" ht="25.5" x14ac:dyDescent="0.2">
      <c r="B572" s="6" t="s">
        <v>882</v>
      </c>
      <c r="C572" s="6" t="s">
        <v>27</v>
      </c>
      <c r="D572" s="6">
        <v>20301</v>
      </c>
      <c r="E572" s="7" t="s">
        <v>769</v>
      </c>
      <c r="F572" s="7" t="s">
        <v>1155</v>
      </c>
      <c r="G572" s="7">
        <v>46171503</v>
      </c>
      <c r="H572" s="8">
        <v>92064016</v>
      </c>
      <c r="I572" s="9" t="s">
        <v>1200</v>
      </c>
      <c r="J572" s="20" t="s">
        <v>24</v>
      </c>
      <c r="K572" s="22">
        <f>150</f>
        <v>150</v>
      </c>
      <c r="L572" s="10">
        <f>5650*1.13</f>
        <v>6384.4999999999991</v>
      </c>
      <c r="M572" s="10">
        <f t="shared" si="22"/>
        <v>957674.99999999988</v>
      </c>
      <c r="N572" s="25" t="s">
        <v>26</v>
      </c>
    </row>
    <row r="573" spans="2:14" s="2" customFormat="1" ht="76.5" x14ac:dyDescent="0.2">
      <c r="B573" s="11" t="s">
        <v>882</v>
      </c>
      <c r="C573" s="11" t="s">
        <v>27</v>
      </c>
      <c r="D573" s="12">
        <v>20301</v>
      </c>
      <c r="E573" s="12" t="s">
        <v>555</v>
      </c>
      <c r="F573" s="12" t="s">
        <v>76</v>
      </c>
      <c r="G573" s="13">
        <v>31162403</v>
      </c>
      <c r="H573" s="13">
        <v>92214720</v>
      </c>
      <c r="I573" s="14" t="s">
        <v>1201</v>
      </c>
      <c r="J573" s="15" t="s">
        <v>24</v>
      </c>
      <c r="K573" s="23">
        <f>150</f>
        <v>150</v>
      </c>
      <c r="L573" s="16">
        <f>8000*1.13</f>
        <v>9040</v>
      </c>
      <c r="M573" s="17">
        <f t="shared" si="22"/>
        <v>1356000</v>
      </c>
      <c r="N573" s="26" t="s">
        <v>26</v>
      </c>
    </row>
    <row r="574" spans="2:14" s="2" customFormat="1" ht="25.5" x14ac:dyDescent="0.2">
      <c r="B574" s="6" t="s">
        <v>882</v>
      </c>
      <c r="C574" s="6" t="s">
        <v>27</v>
      </c>
      <c r="D574" s="6">
        <v>20301</v>
      </c>
      <c r="E574" s="7" t="s">
        <v>1183</v>
      </c>
      <c r="F574" s="7" t="s">
        <v>1202</v>
      </c>
      <c r="G574" s="7">
        <v>31161508</v>
      </c>
      <c r="H574" s="8">
        <v>92033586</v>
      </c>
      <c r="I574" s="9" t="s">
        <v>1203</v>
      </c>
      <c r="J574" s="20" t="s">
        <v>24</v>
      </c>
      <c r="K574" s="22">
        <v>4300</v>
      </c>
      <c r="L574" s="10">
        <f>20*1.13</f>
        <v>22.599999999999998</v>
      </c>
      <c r="M574" s="10">
        <f t="shared" si="22"/>
        <v>97179.999999999985</v>
      </c>
      <c r="N574" s="25" t="s">
        <v>26</v>
      </c>
    </row>
    <row r="575" spans="2:14" s="2" customFormat="1" ht="12.75" x14ac:dyDescent="0.2">
      <c r="B575" s="11" t="s">
        <v>882</v>
      </c>
      <c r="C575" s="11" t="s">
        <v>27</v>
      </c>
      <c r="D575" s="12">
        <v>20301</v>
      </c>
      <c r="E575" s="12" t="s">
        <v>407</v>
      </c>
      <c r="F575" s="12" t="s">
        <v>1204</v>
      </c>
      <c r="G575" s="13">
        <v>31152002</v>
      </c>
      <c r="H575" s="13">
        <v>90016257</v>
      </c>
      <c r="I575" s="14" t="s">
        <v>1205</v>
      </c>
      <c r="J575" s="15" t="s">
        <v>24</v>
      </c>
      <c r="K575" s="23">
        <v>84</v>
      </c>
      <c r="L575" s="16">
        <v>25000</v>
      </c>
      <c r="M575" s="17">
        <f t="shared" si="22"/>
        <v>2100000</v>
      </c>
      <c r="N575" s="26" t="s">
        <v>26</v>
      </c>
    </row>
    <row r="576" spans="2:14" s="2" customFormat="1" ht="12.75" x14ac:dyDescent="0.2">
      <c r="B576" s="6" t="s">
        <v>882</v>
      </c>
      <c r="C576" s="6" t="s">
        <v>27</v>
      </c>
      <c r="D576" s="6">
        <v>20301</v>
      </c>
      <c r="E576" s="7" t="s">
        <v>407</v>
      </c>
      <c r="F576" s="7" t="s">
        <v>1206</v>
      </c>
      <c r="G576" s="7" t="s">
        <v>1207</v>
      </c>
      <c r="H576" s="8" t="s">
        <v>1208</v>
      </c>
      <c r="I576" s="9" t="s">
        <v>1209</v>
      </c>
      <c r="J576" s="20" t="s">
        <v>957</v>
      </c>
      <c r="K576" s="22">
        <v>400</v>
      </c>
      <c r="L576" s="10">
        <v>3500</v>
      </c>
      <c r="M576" s="10">
        <f t="shared" si="22"/>
        <v>1400000</v>
      </c>
      <c r="N576" s="25" t="s">
        <v>26</v>
      </c>
    </row>
    <row r="577" spans="2:14" s="2" customFormat="1" ht="25.5" x14ac:dyDescent="0.2">
      <c r="B577" s="11" t="s">
        <v>882</v>
      </c>
      <c r="C577" s="11" t="s">
        <v>27</v>
      </c>
      <c r="D577" s="12">
        <v>20301</v>
      </c>
      <c r="E577" s="12" t="s">
        <v>407</v>
      </c>
      <c r="F577" s="12" t="s">
        <v>1210</v>
      </c>
      <c r="G577" s="13">
        <v>26121540</v>
      </c>
      <c r="H577" s="13">
        <v>92013137</v>
      </c>
      <c r="I577" s="14" t="s">
        <v>1211</v>
      </c>
      <c r="J577" s="15" t="s">
        <v>957</v>
      </c>
      <c r="K577" s="23">
        <v>510</v>
      </c>
      <c r="L577" s="16">
        <v>3500</v>
      </c>
      <c r="M577" s="17">
        <f t="shared" si="22"/>
        <v>1785000</v>
      </c>
      <c r="N577" s="26" t="s">
        <v>26</v>
      </c>
    </row>
    <row r="578" spans="2:14" s="2" customFormat="1" ht="12.75" x14ac:dyDescent="0.2">
      <c r="B578" s="6" t="s">
        <v>882</v>
      </c>
      <c r="C578" s="6" t="s">
        <v>27</v>
      </c>
      <c r="D578" s="6">
        <v>20301</v>
      </c>
      <c r="E578" s="7" t="s">
        <v>1212</v>
      </c>
      <c r="F578" s="7" t="s">
        <v>365</v>
      </c>
      <c r="G578" s="7" t="s">
        <v>1213</v>
      </c>
      <c r="H578" s="8" t="s">
        <v>1214</v>
      </c>
      <c r="I578" s="9" t="s">
        <v>1215</v>
      </c>
      <c r="J578" s="20" t="s">
        <v>957</v>
      </c>
      <c r="K578" s="22">
        <v>106</v>
      </c>
      <c r="L578" s="10">
        <v>2500</v>
      </c>
      <c r="M578" s="10">
        <f t="shared" si="22"/>
        <v>265000</v>
      </c>
      <c r="N578" s="25" t="s">
        <v>26</v>
      </c>
    </row>
    <row r="579" spans="2:14" s="2" customFormat="1" ht="12.75" x14ac:dyDescent="0.2">
      <c r="B579" s="11" t="s">
        <v>882</v>
      </c>
      <c r="C579" s="11" t="s">
        <v>27</v>
      </c>
      <c r="D579" s="12">
        <v>20301</v>
      </c>
      <c r="E579" s="12" t="s">
        <v>1216</v>
      </c>
      <c r="F579" s="12" t="s">
        <v>110</v>
      </c>
      <c r="G579" s="13" t="s">
        <v>1217</v>
      </c>
      <c r="H579" s="13" t="s">
        <v>1218</v>
      </c>
      <c r="I579" s="14" t="s">
        <v>1219</v>
      </c>
      <c r="J579" s="15" t="s">
        <v>24</v>
      </c>
      <c r="K579" s="23">
        <v>50</v>
      </c>
      <c r="L579" s="16">
        <v>18000</v>
      </c>
      <c r="M579" s="17">
        <f t="shared" si="22"/>
        <v>900000</v>
      </c>
      <c r="N579" s="26" t="s">
        <v>26</v>
      </c>
    </row>
    <row r="580" spans="2:14" s="2" customFormat="1" ht="12.75" x14ac:dyDescent="0.2">
      <c r="B580" s="6" t="s">
        <v>882</v>
      </c>
      <c r="C580" s="6" t="s">
        <v>27</v>
      </c>
      <c r="D580" s="6">
        <v>20301</v>
      </c>
      <c r="E580" s="7" t="s">
        <v>1216</v>
      </c>
      <c r="F580" s="7" t="s">
        <v>1220</v>
      </c>
      <c r="G580" s="7" t="s">
        <v>1217</v>
      </c>
      <c r="H580" s="8">
        <v>92011515</v>
      </c>
      <c r="I580" s="9" t="s">
        <v>1221</v>
      </c>
      <c r="J580" s="20" t="s">
        <v>24</v>
      </c>
      <c r="K580" s="22">
        <v>134</v>
      </c>
      <c r="L580" s="10">
        <v>10000</v>
      </c>
      <c r="M580" s="10">
        <f t="shared" si="22"/>
        <v>1340000</v>
      </c>
      <c r="N580" s="25" t="s">
        <v>26</v>
      </c>
    </row>
    <row r="581" spans="2:14" s="2" customFormat="1" ht="12.75" x14ac:dyDescent="0.2">
      <c r="B581" s="11" t="s">
        <v>882</v>
      </c>
      <c r="C581" s="11" t="s">
        <v>27</v>
      </c>
      <c r="D581" s="12">
        <v>20301</v>
      </c>
      <c r="E581" s="12" t="s">
        <v>1222</v>
      </c>
      <c r="F581" s="12" t="s">
        <v>1223</v>
      </c>
      <c r="G581" s="13" t="s">
        <v>1224</v>
      </c>
      <c r="H581" s="13" t="s">
        <v>1225</v>
      </c>
      <c r="I581" s="14" t="s">
        <v>1226</v>
      </c>
      <c r="J581" s="15" t="s">
        <v>24</v>
      </c>
      <c r="K581" s="23">
        <v>45</v>
      </c>
      <c r="L581" s="16">
        <v>13500</v>
      </c>
      <c r="M581" s="17">
        <f t="shared" si="22"/>
        <v>607500</v>
      </c>
      <c r="N581" s="26" t="s">
        <v>26</v>
      </c>
    </row>
    <row r="582" spans="2:14" s="2" customFormat="1" ht="12.75" x14ac:dyDescent="0.2">
      <c r="B582" s="6" t="s">
        <v>882</v>
      </c>
      <c r="C582" s="6" t="s">
        <v>27</v>
      </c>
      <c r="D582" s="6">
        <v>20301</v>
      </c>
      <c r="E582" s="7" t="s">
        <v>1222</v>
      </c>
      <c r="F582" s="7" t="s">
        <v>95</v>
      </c>
      <c r="G582" s="7" t="s">
        <v>1224</v>
      </c>
      <c r="H582" s="8" t="s">
        <v>1227</v>
      </c>
      <c r="I582" s="9" t="s">
        <v>1228</v>
      </c>
      <c r="J582" s="20" t="s">
        <v>24</v>
      </c>
      <c r="K582" s="22">
        <v>50</v>
      </c>
      <c r="L582" s="10">
        <v>25000</v>
      </c>
      <c r="M582" s="10">
        <f t="shared" si="22"/>
        <v>1250000</v>
      </c>
      <c r="N582" s="25" t="s">
        <v>26</v>
      </c>
    </row>
    <row r="583" spans="2:14" s="2" customFormat="1" ht="12.75" x14ac:dyDescent="0.2">
      <c r="B583" s="11" t="s">
        <v>882</v>
      </c>
      <c r="C583" s="11" t="s">
        <v>27</v>
      </c>
      <c r="D583" s="12">
        <v>20301</v>
      </c>
      <c r="E583" s="12" t="s">
        <v>1229</v>
      </c>
      <c r="F583" s="12" t="s">
        <v>76</v>
      </c>
      <c r="G583" s="13" t="s">
        <v>1230</v>
      </c>
      <c r="H583" s="13" t="s">
        <v>1231</v>
      </c>
      <c r="I583" s="14" t="s">
        <v>1232</v>
      </c>
      <c r="J583" s="15" t="s">
        <v>24</v>
      </c>
      <c r="K583" s="23">
        <v>2800</v>
      </c>
      <c r="L583" s="16">
        <v>400</v>
      </c>
      <c r="M583" s="17">
        <f t="shared" si="22"/>
        <v>1120000</v>
      </c>
      <c r="N583" s="26" t="s">
        <v>26</v>
      </c>
    </row>
    <row r="584" spans="2:14" s="2" customFormat="1" ht="12.75" x14ac:dyDescent="0.2">
      <c r="B584" s="6" t="s">
        <v>882</v>
      </c>
      <c r="C584" s="6" t="s">
        <v>27</v>
      </c>
      <c r="D584" s="6">
        <v>20301</v>
      </c>
      <c r="E584" s="7" t="s">
        <v>1233</v>
      </c>
      <c r="F584" s="7" t="s">
        <v>76</v>
      </c>
      <c r="G584" s="7" t="s">
        <v>1234</v>
      </c>
      <c r="H584" s="8" t="s">
        <v>1235</v>
      </c>
      <c r="I584" s="9" t="s">
        <v>1236</v>
      </c>
      <c r="J584" s="20" t="s">
        <v>24</v>
      </c>
      <c r="K584" s="22">
        <v>9</v>
      </c>
      <c r="L584" s="10">
        <v>7000</v>
      </c>
      <c r="M584" s="10">
        <f t="shared" si="22"/>
        <v>63000</v>
      </c>
      <c r="N584" s="25" t="s">
        <v>26</v>
      </c>
    </row>
    <row r="585" spans="2:14" s="2" customFormat="1" ht="25.5" x14ac:dyDescent="0.2">
      <c r="B585" s="11" t="s">
        <v>882</v>
      </c>
      <c r="C585" s="11" t="s">
        <v>27</v>
      </c>
      <c r="D585" s="12">
        <v>20301</v>
      </c>
      <c r="E585" s="12" t="s">
        <v>1237</v>
      </c>
      <c r="F585" s="12" t="s">
        <v>1238</v>
      </c>
      <c r="G585" s="13">
        <v>31162404</v>
      </c>
      <c r="H585" s="13">
        <v>92045434</v>
      </c>
      <c r="I585" s="14" t="s">
        <v>1239</v>
      </c>
      <c r="J585" s="15" t="s">
        <v>957</v>
      </c>
      <c r="K585" s="23">
        <v>115</v>
      </c>
      <c r="L585" s="16">
        <v>3000</v>
      </c>
      <c r="M585" s="17">
        <f t="shared" si="22"/>
        <v>345000</v>
      </c>
      <c r="N585" s="26" t="s">
        <v>26</v>
      </c>
    </row>
    <row r="586" spans="2:14" s="2" customFormat="1" ht="12.75" x14ac:dyDescent="0.2">
      <c r="B586" s="6" t="s">
        <v>882</v>
      </c>
      <c r="C586" s="6" t="s">
        <v>27</v>
      </c>
      <c r="D586" s="6">
        <v>20301</v>
      </c>
      <c r="E586" s="7" t="s">
        <v>1240</v>
      </c>
      <c r="F586" s="7" t="s">
        <v>1241</v>
      </c>
      <c r="G586" s="7" t="s">
        <v>1242</v>
      </c>
      <c r="H586" s="8" t="s">
        <v>1243</v>
      </c>
      <c r="I586" s="9" t="s">
        <v>1244</v>
      </c>
      <c r="J586" s="20" t="s">
        <v>24</v>
      </c>
      <c r="K586" s="22">
        <v>250</v>
      </c>
      <c r="L586" s="10">
        <v>100</v>
      </c>
      <c r="M586" s="10">
        <f t="shared" si="22"/>
        <v>25000</v>
      </c>
      <c r="N586" s="25" t="s">
        <v>26</v>
      </c>
    </row>
    <row r="587" spans="2:14" s="2" customFormat="1" ht="12.75" x14ac:dyDescent="0.2">
      <c r="B587" s="11" t="s">
        <v>882</v>
      </c>
      <c r="C587" s="11" t="s">
        <v>27</v>
      </c>
      <c r="D587" s="12">
        <v>20301</v>
      </c>
      <c r="E587" s="12" t="s">
        <v>1245</v>
      </c>
      <c r="F587" s="12" t="s">
        <v>1246</v>
      </c>
      <c r="G587" s="13" t="s">
        <v>1247</v>
      </c>
      <c r="H587" s="13" t="s">
        <v>1248</v>
      </c>
      <c r="I587" s="14" t="s">
        <v>1249</v>
      </c>
      <c r="J587" s="15" t="s">
        <v>957</v>
      </c>
      <c r="K587" s="23">
        <v>30</v>
      </c>
      <c r="L587" s="16">
        <v>6000</v>
      </c>
      <c r="M587" s="17">
        <f t="shared" si="22"/>
        <v>180000</v>
      </c>
      <c r="N587" s="26" t="s">
        <v>26</v>
      </c>
    </row>
    <row r="588" spans="2:14" s="2" customFormat="1" ht="12.75" x14ac:dyDescent="0.2">
      <c r="B588" s="6" t="s">
        <v>882</v>
      </c>
      <c r="C588" s="6" t="s">
        <v>30</v>
      </c>
      <c r="D588" s="6">
        <v>20301</v>
      </c>
      <c r="E588" s="7">
        <v>130</v>
      </c>
      <c r="F588" s="7" t="s">
        <v>76</v>
      </c>
      <c r="G588" s="7" t="s">
        <v>1230</v>
      </c>
      <c r="H588" s="8" t="s">
        <v>1231</v>
      </c>
      <c r="I588" s="9" t="s">
        <v>1250</v>
      </c>
      <c r="J588" s="20" t="s">
        <v>24</v>
      </c>
      <c r="K588" s="22">
        <v>1000</v>
      </c>
      <c r="L588" s="10">
        <v>12</v>
      </c>
      <c r="M588" s="10">
        <f t="shared" si="22"/>
        <v>12000</v>
      </c>
      <c r="N588" s="25" t="s">
        <v>26</v>
      </c>
    </row>
    <row r="589" spans="2:14" s="2" customFormat="1" ht="25.5" x14ac:dyDescent="0.2">
      <c r="B589" s="11" t="s">
        <v>882</v>
      </c>
      <c r="C589" s="11" t="s">
        <v>30</v>
      </c>
      <c r="D589" s="12">
        <v>20301</v>
      </c>
      <c r="E589" s="12" t="s">
        <v>1183</v>
      </c>
      <c r="F589" s="12" t="s">
        <v>1202</v>
      </c>
      <c r="G589" s="13">
        <v>31161508</v>
      </c>
      <c r="H589" s="13">
        <v>92033586</v>
      </c>
      <c r="I589" s="14" t="s">
        <v>1203</v>
      </c>
      <c r="J589" s="15" t="s">
        <v>24</v>
      </c>
      <c r="K589" s="23">
        <v>3000</v>
      </c>
      <c r="L589" s="16">
        <v>100</v>
      </c>
      <c r="M589" s="17">
        <f t="shared" si="22"/>
        <v>300000</v>
      </c>
      <c r="N589" s="26" t="s">
        <v>26</v>
      </c>
    </row>
    <row r="590" spans="2:14" s="2" customFormat="1" ht="12.75" x14ac:dyDescent="0.2">
      <c r="B590" s="6" t="s">
        <v>882</v>
      </c>
      <c r="C590" s="6" t="s">
        <v>30</v>
      </c>
      <c r="D590" s="6">
        <v>20301</v>
      </c>
      <c r="E590" s="7" t="s">
        <v>1189</v>
      </c>
      <c r="F590" s="7" t="s">
        <v>1192</v>
      </c>
      <c r="G590" s="7">
        <v>23271806</v>
      </c>
      <c r="H590" s="8">
        <v>92179813</v>
      </c>
      <c r="I590" s="9" t="s">
        <v>1193</v>
      </c>
      <c r="J590" s="20" t="s">
        <v>908</v>
      </c>
      <c r="K590" s="22">
        <v>15</v>
      </c>
      <c r="L590" s="10">
        <v>5500</v>
      </c>
      <c r="M590" s="10">
        <f t="shared" si="22"/>
        <v>82500</v>
      </c>
      <c r="N590" s="25" t="s">
        <v>26</v>
      </c>
    </row>
    <row r="591" spans="2:14" s="2" customFormat="1" ht="89.25" x14ac:dyDescent="0.2">
      <c r="B591" s="11" t="s">
        <v>882</v>
      </c>
      <c r="C591" s="11" t="s">
        <v>30</v>
      </c>
      <c r="D591" s="12">
        <v>20301</v>
      </c>
      <c r="E591" s="12" t="s">
        <v>1197</v>
      </c>
      <c r="F591" s="12" t="s">
        <v>408</v>
      </c>
      <c r="G591" s="13">
        <v>56101903</v>
      </c>
      <c r="H591" s="13">
        <v>92184081</v>
      </c>
      <c r="I591" s="14" t="s">
        <v>1198</v>
      </c>
      <c r="J591" s="15" t="s">
        <v>1199</v>
      </c>
      <c r="K591" s="23">
        <v>100</v>
      </c>
      <c r="L591" s="16">
        <f>5650*1.13</f>
        <v>6384.4999999999991</v>
      </c>
      <c r="M591" s="17">
        <f t="shared" si="22"/>
        <v>638449.99999999988</v>
      </c>
      <c r="N591" s="26" t="s">
        <v>26</v>
      </c>
    </row>
    <row r="592" spans="2:14" s="2" customFormat="1" ht="25.5" x14ac:dyDescent="0.2">
      <c r="B592" s="6" t="s">
        <v>882</v>
      </c>
      <c r="C592" s="6" t="s">
        <v>30</v>
      </c>
      <c r="D592" s="6">
        <v>20301</v>
      </c>
      <c r="E592" s="7" t="s">
        <v>769</v>
      </c>
      <c r="F592" s="7" t="s">
        <v>1155</v>
      </c>
      <c r="G592" s="7">
        <v>46171503</v>
      </c>
      <c r="H592" s="8">
        <v>92064016</v>
      </c>
      <c r="I592" s="9" t="s">
        <v>1200</v>
      </c>
      <c r="J592" s="20" t="s">
        <v>24</v>
      </c>
      <c r="K592" s="22">
        <v>50</v>
      </c>
      <c r="L592" s="10">
        <f>5650*1.13</f>
        <v>6384.4999999999991</v>
      </c>
      <c r="M592" s="10">
        <f t="shared" si="22"/>
        <v>319224.99999999994</v>
      </c>
      <c r="N592" s="25" t="s">
        <v>26</v>
      </c>
    </row>
    <row r="593" spans="2:14" s="2" customFormat="1" ht="76.5" x14ac:dyDescent="0.2">
      <c r="B593" s="11" t="s">
        <v>882</v>
      </c>
      <c r="C593" s="11" t="s">
        <v>30</v>
      </c>
      <c r="D593" s="12">
        <v>20301</v>
      </c>
      <c r="E593" s="12" t="s">
        <v>555</v>
      </c>
      <c r="F593" s="12" t="s">
        <v>76</v>
      </c>
      <c r="G593" s="13">
        <v>31162403</v>
      </c>
      <c r="H593" s="13">
        <v>92214720</v>
      </c>
      <c r="I593" s="14" t="s">
        <v>1201</v>
      </c>
      <c r="J593" s="15" t="s">
        <v>24</v>
      </c>
      <c r="K593" s="23">
        <v>200</v>
      </c>
      <c r="L593" s="16">
        <f>8000*1.13</f>
        <v>9040</v>
      </c>
      <c r="M593" s="17">
        <f t="shared" si="22"/>
        <v>1808000</v>
      </c>
      <c r="N593" s="26" t="s">
        <v>26</v>
      </c>
    </row>
    <row r="594" spans="2:14" s="2" customFormat="1" ht="12.75" x14ac:dyDescent="0.2">
      <c r="B594" s="6" t="s">
        <v>882</v>
      </c>
      <c r="C594" s="6" t="s">
        <v>30</v>
      </c>
      <c r="D594" s="6">
        <v>20301</v>
      </c>
      <c r="E594" s="7" t="s">
        <v>971</v>
      </c>
      <c r="F594" s="7" t="s">
        <v>963</v>
      </c>
      <c r="G594" s="7" t="s">
        <v>1194</v>
      </c>
      <c r="H594" s="8">
        <v>92128667</v>
      </c>
      <c r="I594" s="9" t="s">
        <v>1195</v>
      </c>
      <c r="J594" s="20" t="s">
        <v>957</v>
      </c>
      <c r="K594" s="22">
        <v>120</v>
      </c>
      <c r="L594" s="10">
        <v>1800</v>
      </c>
      <c r="M594" s="10">
        <f t="shared" si="22"/>
        <v>216000</v>
      </c>
      <c r="N594" s="25" t="s">
        <v>26</v>
      </c>
    </row>
    <row r="595" spans="2:14" s="2" customFormat="1" ht="12.75" x14ac:dyDescent="0.2">
      <c r="B595" s="11" t="s">
        <v>882</v>
      </c>
      <c r="C595" s="11" t="s">
        <v>30</v>
      </c>
      <c r="D595" s="12">
        <v>20301</v>
      </c>
      <c r="E595" s="12" t="s">
        <v>133</v>
      </c>
      <c r="F595" s="12" t="s">
        <v>1204</v>
      </c>
      <c r="G595" s="13">
        <v>31152002</v>
      </c>
      <c r="H595" s="13">
        <v>90016257</v>
      </c>
      <c r="I595" s="14" t="s">
        <v>1205</v>
      </c>
      <c r="J595" s="15" t="s">
        <v>24</v>
      </c>
      <c r="K595" s="23">
        <v>12</v>
      </c>
      <c r="L595" s="16">
        <v>20259</v>
      </c>
      <c r="M595" s="17">
        <f t="shared" si="22"/>
        <v>243108</v>
      </c>
      <c r="N595" s="26" t="s">
        <v>26</v>
      </c>
    </row>
    <row r="596" spans="2:14" s="2" customFormat="1" ht="12.75" x14ac:dyDescent="0.2">
      <c r="B596" s="6" t="s">
        <v>882</v>
      </c>
      <c r="C596" s="6" t="s">
        <v>30</v>
      </c>
      <c r="D596" s="6">
        <v>20301</v>
      </c>
      <c r="E596" s="7" t="s">
        <v>133</v>
      </c>
      <c r="F596" s="7" t="s">
        <v>1206</v>
      </c>
      <c r="G596" s="7" t="s">
        <v>1207</v>
      </c>
      <c r="H596" s="8" t="s">
        <v>1208</v>
      </c>
      <c r="I596" s="9" t="s">
        <v>1209</v>
      </c>
      <c r="J596" s="20" t="s">
        <v>957</v>
      </c>
      <c r="K596" s="22">
        <v>100</v>
      </c>
      <c r="L596" s="10">
        <v>1144</v>
      </c>
      <c r="M596" s="10">
        <f t="shared" si="22"/>
        <v>114400</v>
      </c>
      <c r="N596" s="25" t="s">
        <v>26</v>
      </c>
    </row>
    <row r="597" spans="2:14" s="2" customFormat="1" ht="25.5" x14ac:dyDescent="0.2">
      <c r="B597" s="11" t="s">
        <v>882</v>
      </c>
      <c r="C597" s="11" t="s">
        <v>30</v>
      </c>
      <c r="D597" s="12">
        <v>20301</v>
      </c>
      <c r="E597" s="12" t="s">
        <v>133</v>
      </c>
      <c r="F597" s="12" t="s">
        <v>1210</v>
      </c>
      <c r="G597" s="13">
        <v>26121540</v>
      </c>
      <c r="H597" s="13">
        <v>92013137</v>
      </c>
      <c r="I597" s="14" t="s">
        <v>1211</v>
      </c>
      <c r="J597" s="15" t="s">
        <v>957</v>
      </c>
      <c r="K597" s="23">
        <v>100</v>
      </c>
      <c r="L597" s="16">
        <v>1444</v>
      </c>
      <c r="M597" s="17">
        <f t="shared" si="22"/>
        <v>144400</v>
      </c>
      <c r="N597" s="26" t="s">
        <v>26</v>
      </c>
    </row>
    <row r="598" spans="2:14" s="2" customFormat="1" ht="12.75" x14ac:dyDescent="0.2">
      <c r="B598" s="6" t="s">
        <v>882</v>
      </c>
      <c r="C598" s="6" t="s">
        <v>30</v>
      </c>
      <c r="D598" s="6">
        <v>20301</v>
      </c>
      <c r="E598" s="7" t="s">
        <v>1216</v>
      </c>
      <c r="F598" s="7" t="s">
        <v>1220</v>
      </c>
      <c r="G598" s="7" t="s">
        <v>1217</v>
      </c>
      <c r="H598" s="8">
        <v>92011515</v>
      </c>
      <c r="I598" s="9" t="s">
        <v>1221</v>
      </c>
      <c r="J598" s="20" t="s">
        <v>24</v>
      </c>
      <c r="K598" s="22">
        <v>10</v>
      </c>
      <c r="L598" s="10">
        <v>10000</v>
      </c>
      <c r="M598" s="10">
        <f t="shared" si="22"/>
        <v>100000</v>
      </c>
      <c r="N598" s="25" t="s">
        <v>26</v>
      </c>
    </row>
    <row r="599" spans="2:14" s="2" customFormat="1" ht="25.5" x14ac:dyDescent="0.2">
      <c r="B599" s="11" t="s">
        <v>882</v>
      </c>
      <c r="C599" s="11" t="s">
        <v>30</v>
      </c>
      <c r="D599" s="12">
        <v>20301</v>
      </c>
      <c r="E599" s="12">
        <v>170</v>
      </c>
      <c r="F599" s="12" t="s">
        <v>1251</v>
      </c>
      <c r="G599" s="13">
        <v>31162404</v>
      </c>
      <c r="H599" s="13">
        <v>92045434</v>
      </c>
      <c r="I599" s="14" t="s">
        <v>1252</v>
      </c>
      <c r="J599" s="15" t="s">
        <v>957</v>
      </c>
      <c r="K599" s="23">
        <v>23</v>
      </c>
      <c r="L599" s="16">
        <v>3000</v>
      </c>
      <c r="M599" s="17">
        <f t="shared" si="22"/>
        <v>69000</v>
      </c>
      <c r="N599" s="26" t="s">
        <v>26</v>
      </c>
    </row>
    <row r="600" spans="2:14" s="2" customFormat="1" ht="12.75" x14ac:dyDescent="0.2">
      <c r="B600" s="6" t="s">
        <v>882</v>
      </c>
      <c r="C600" s="6" t="s">
        <v>27</v>
      </c>
      <c r="D600" s="6">
        <v>20302</v>
      </c>
      <c r="E600" s="7" t="s">
        <v>883</v>
      </c>
      <c r="F600" s="7" t="s">
        <v>963</v>
      </c>
      <c r="G600" s="7" t="s">
        <v>1253</v>
      </c>
      <c r="H600" s="8" t="s">
        <v>1254</v>
      </c>
      <c r="I600" s="9" t="s">
        <v>1255</v>
      </c>
      <c r="J600" s="20" t="s">
        <v>24</v>
      </c>
      <c r="K600" s="22">
        <v>50</v>
      </c>
      <c r="L600" s="10">
        <v>10000</v>
      </c>
      <c r="M600" s="10">
        <f t="shared" si="22"/>
        <v>500000</v>
      </c>
      <c r="N600" s="25" t="s">
        <v>26</v>
      </c>
    </row>
    <row r="601" spans="2:14" s="2" customFormat="1" ht="12.75" x14ac:dyDescent="0.2">
      <c r="B601" s="11" t="s">
        <v>882</v>
      </c>
      <c r="C601" s="11" t="s">
        <v>27</v>
      </c>
      <c r="D601" s="12">
        <v>20302</v>
      </c>
      <c r="E601" s="12" t="s">
        <v>1256</v>
      </c>
      <c r="F601" s="12" t="s">
        <v>1257</v>
      </c>
      <c r="G601" s="13" t="s">
        <v>1258</v>
      </c>
      <c r="H601" s="13" t="s">
        <v>1259</v>
      </c>
      <c r="I601" s="14" t="s">
        <v>1260</v>
      </c>
      <c r="J601" s="15" t="s">
        <v>1087</v>
      </c>
      <c r="K601" s="23">
        <v>20</v>
      </c>
      <c r="L601" s="16">
        <v>20000</v>
      </c>
      <c r="M601" s="17">
        <f t="shared" si="22"/>
        <v>400000</v>
      </c>
      <c r="N601" s="26" t="s">
        <v>26</v>
      </c>
    </row>
    <row r="602" spans="2:14" s="2" customFormat="1" ht="12.75" x14ac:dyDescent="0.2">
      <c r="B602" s="6" t="s">
        <v>882</v>
      </c>
      <c r="C602" s="6" t="s">
        <v>27</v>
      </c>
      <c r="D602" s="6">
        <v>20302</v>
      </c>
      <c r="E602" s="7" t="s">
        <v>1261</v>
      </c>
      <c r="F602" s="7" t="s">
        <v>285</v>
      </c>
      <c r="G602" s="7" t="s">
        <v>1262</v>
      </c>
      <c r="H602" s="8" t="s">
        <v>1263</v>
      </c>
      <c r="I602" s="9" t="s">
        <v>1264</v>
      </c>
      <c r="J602" s="20" t="s">
        <v>1087</v>
      </c>
      <c r="K602" s="22">
        <v>15</v>
      </c>
      <c r="L602" s="10">
        <v>20000</v>
      </c>
      <c r="M602" s="10">
        <f t="shared" si="22"/>
        <v>300000</v>
      </c>
      <c r="N602" s="25" t="s">
        <v>26</v>
      </c>
    </row>
    <row r="603" spans="2:14" s="2" customFormat="1" ht="25.5" x14ac:dyDescent="0.2">
      <c r="B603" s="11" t="s">
        <v>882</v>
      </c>
      <c r="C603" s="11" t="s">
        <v>17</v>
      </c>
      <c r="D603" s="12">
        <v>20303</v>
      </c>
      <c r="E603" s="12" t="s">
        <v>1161</v>
      </c>
      <c r="F603" s="12" t="s">
        <v>1014</v>
      </c>
      <c r="G603" s="13">
        <v>30103604</v>
      </c>
      <c r="H603" s="13">
        <v>92016226</v>
      </c>
      <c r="I603" s="14" t="s">
        <v>1265</v>
      </c>
      <c r="J603" s="15" t="s">
        <v>1266</v>
      </c>
      <c r="K603" s="23">
        <v>500</v>
      </c>
      <c r="L603" s="16">
        <v>20000</v>
      </c>
      <c r="M603" s="17">
        <f t="shared" si="22"/>
        <v>10000000</v>
      </c>
      <c r="N603" s="26" t="s">
        <v>26</v>
      </c>
    </row>
    <row r="604" spans="2:14" s="2" customFormat="1" ht="25.5" x14ac:dyDescent="0.2">
      <c r="B604" s="6" t="s">
        <v>882</v>
      </c>
      <c r="C604" s="6" t="s">
        <v>27</v>
      </c>
      <c r="D604" s="6">
        <v>20303</v>
      </c>
      <c r="E604" s="7" t="s">
        <v>1161</v>
      </c>
      <c r="F604" s="7" t="s">
        <v>1014</v>
      </c>
      <c r="G604" s="7">
        <v>30103604</v>
      </c>
      <c r="H604" s="8">
        <v>92016226</v>
      </c>
      <c r="I604" s="9" t="s">
        <v>1265</v>
      </c>
      <c r="J604" s="20" t="s">
        <v>1266</v>
      </c>
      <c r="K604" s="22">
        <v>50</v>
      </c>
      <c r="L604" s="10">
        <f>16500*1.13</f>
        <v>18645</v>
      </c>
      <c r="M604" s="10">
        <f t="shared" si="22"/>
        <v>932250</v>
      </c>
      <c r="N604" s="25" t="s">
        <v>26</v>
      </c>
    </row>
    <row r="605" spans="2:14" s="2" customFormat="1" ht="25.5" x14ac:dyDescent="0.2">
      <c r="B605" s="11" t="s">
        <v>882</v>
      </c>
      <c r="C605" s="11" t="s">
        <v>27</v>
      </c>
      <c r="D605" s="12">
        <v>20303</v>
      </c>
      <c r="E605" s="12" t="s">
        <v>133</v>
      </c>
      <c r="F605" s="12" t="s">
        <v>1267</v>
      </c>
      <c r="G605" s="13">
        <v>30103605</v>
      </c>
      <c r="H605" s="13">
        <v>92103059</v>
      </c>
      <c r="I605" s="14" t="s">
        <v>1268</v>
      </c>
      <c r="J605" s="15" t="s">
        <v>24</v>
      </c>
      <c r="K605" s="23">
        <v>2550</v>
      </c>
      <c r="L605" s="16">
        <v>3800</v>
      </c>
      <c r="M605" s="17">
        <f t="shared" si="22"/>
        <v>9690000</v>
      </c>
      <c r="N605" s="26" t="s">
        <v>26</v>
      </c>
    </row>
    <row r="606" spans="2:14" s="2" customFormat="1" ht="25.5" x14ac:dyDescent="0.2">
      <c r="B606" s="6" t="s">
        <v>882</v>
      </c>
      <c r="C606" s="6" t="s">
        <v>27</v>
      </c>
      <c r="D606" s="6">
        <v>20303</v>
      </c>
      <c r="E606" s="7" t="s">
        <v>133</v>
      </c>
      <c r="F606" s="7" t="s">
        <v>1267</v>
      </c>
      <c r="G606" s="7">
        <v>30103605</v>
      </c>
      <c r="H606" s="8">
        <v>92099368</v>
      </c>
      <c r="I606" s="9" t="s">
        <v>1269</v>
      </c>
      <c r="J606" s="20" t="s">
        <v>24</v>
      </c>
      <c r="K606" s="22">
        <v>2050</v>
      </c>
      <c r="L606" s="10">
        <v>3200</v>
      </c>
      <c r="M606" s="10">
        <f t="shared" si="22"/>
        <v>6560000</v>
      </c>
      <c r="N606" s="25" t="s">
        <v>26</v>
      </c>
    </row>
    <row r="607" spans="2:14" s="2" customFormat="1" ht="25.5" x14ac:dyDescent="0.2">
      <c r="B607" s="11" t="s">
        <v>882</v>
      </c>
      <c r="C607" s="11" t="s">
        <v>27</v>
      </c>
      <c r="D607" s="12">
        <v>20303</v>
      </c>
      <c r="E607" s="12" t="s">
        <v>133</v>
      </c>
      <c r="F607" s="12" t="s">
        <v>285</v>
      </c>
      <c r="G607" s="13">
        <v>30103605</v>
      </c>
      <c r="H607" s="13">
        <v>92065630</v>
      </c>
      <c r="I607" s="14" t="s">
        <v>1270</v>
      </c>
      <c r="J607" s="15" t="s">
        <v>24</v>
      </c>
      <c r="K607" s="23">
        <v>750</v>
      </c>
      <c r="L607" s="16">
        <v>2500</v>
      </c>
      <c r="M607" s="17">
        <f t="shared" si="22"/>
        <v>1875000</v>
      </c>
      <c r="N607" s="26" t="s">
        <v>26</v>
      </c>
    </row>
    <row r="608" spans="2:14" s="2" customFormat="1" ht="38.25" x14ac:dyDescent="0.2">
      <c r="B608" s="6" t="s">
        <v>882</v>
      </c>
      <c r="C608" s="6" t="s">
        <v>27</v>
      </c>
      <c r="D608" s="6">
        <v>20303</v>
      </c>
      <c r="E608" s="7" t="s">
        <v>102</v>
      </c>
      <c r="F608" s="7" t="s">
        <v>1271</v>
      </c>
      <c r="G608" s="7">
        <v>30103605</v>
      </c>
      <c r="H608" s="8">
        <v>92110818</v>
      </c>
      <c r="I608" s="9" t="s">
        <v>1272</v>
      </c>
      <c r="J608" s="20" t="s">
        <v>24</v>
      </c>
      <c r="K608" s="22">
        <v>1550</v>
      </c>
      <c r="L608" s="10">
        <v>4800</v>
      </c>
      <c r="M608" s="10">
        <f t="shared" si="22"/>
        <v>7440000</v>
      </c>
      <c r="N608" s="25" t="s">
        <v>26</v>
      </c>
    </row>
    <row r="609" spans="2:14" s="2" customFormat="1" ht="38.25" x14ac:dyDescent="0.2">
      <c r="B609" s="11" t="s">
        <v>882</v>
      </c>
      <c r="C609" s="11" t="s">
        <v>27</v>
      </c>
      <c r="D609" s="12">
        <v>20303</v>
      </c>
      <c r="E609" s="12" t="s">
        <v>19</v>
      </c>
      <c r="F609" s="12" t="s">
        <v>1273</v>
      </c>
      <c r="G609" s="13">
        <v>11122002</v>
      </c>
      <c r="H609" s="13">
        <v>92224702</v>
      </c>
      <c r="I609" s="14" t="s">
        <v>1274</v>
      </c>
      <c r="J609" s="15" t="s">
        <v>24</v>
      </c>
      <c r="K609" s="23">
        <v>100</v>
      </c>
      <c r="L609" s="16">
        <v>29277.5</v>
      </c>
      <c r="M609" s="17">
        <f t="shared" ref="M609:M672" si="23">K609*L609</f>
        <v>2927750</v>
      </c>
      <c r="N609" s="26" t="s">
        <v>26</v>
      </c>
    </row>
    <row r="610" spans="2:14" s="2" customFormat="1" ht="12.75" x14ac:dyDescent="0.2">
      <c r="B610" s="6" t="s">
        <v>882</v>
      </c>
      <c r="C610" s="6" t="s">
        <v>27</v>
      </c>
      <c r="D610" s="6">
        <v>20303</v>
      </c>
      <c r="E610" s="7" t="s">
        <v>883</v>
      </c>
      <c r="F610" s="7" t="s">
        <v>434</v>
      </c>
      <c r="G610" s="7" t="s">
        <v>1275</v>
      </c>
      <c r="H610" s="8" t="s">
        <v>1276</v>
      </c>
      <c r="I610" s="9" t="s">
        <v>1277</v>
      </c>
      <c r="J610" s="20" t="s">
        <v>24</v>
      </c>
      <c r="K610" s="22">
        <v>45</v>
      </c>
      <c r="L610" s="10">
        <v>5000</v>
      </c>
      <c r="M610" s="10">
        <f t="shared" si="23"/>
        <v>225000</v>
      </c>
      <c r="N610" s="25" t="s">
        <v>26</v>
      </c>
    </row>
    <row r="611" spans="2:14" s="2" customFormat="1" ht="12.75" x14ac:dyDescent="0.2">
      <c r="B611" s="11" t="s">
        <v>882</v>
      </c>
      <c r="C611" s="11" t="s">
        <v>27</v>
      </c>
      <c r="D611" s="12">
        <v>20303</v>
      </c>
      <c r="E611" s="12" t="s">
        <v>407</v>
      </c>
      <c r="F611" s="12" t="s">
        <v>404</v>
      </c>
      <c r="G611" s="13" t="s">
        <v>1275</v>
      </c>
      <c r="H611" s="13" t="s">
        <v>1278</v>
      </c>
      <c r="I611" s="14" t="s">
        <v>1279</v>
      </c>
      <c r="J611" s="15" t="s">
        <v>24</v>
      </c>
      <c r="K611" s="23">
        <v>122</v>
      </c>
      <c r="L611" s="16">
        <v>3500</v>
      </c>
      <c r="M611" s="17">
        <f t="shared" si="23"/>
        <v>427000</v>
      </c>
      <c r="N611" s="26" t="s">
        <v>26</v>
      </c>
    </row>
    <row r="612" spans="2:14" s="2" customFormat="1" ht="12.75" x14ac:dyDescent="0.2">
      <c r="B612" s="6" t="s">
        <v>882</v>
      </c>
      <c r="C612" s="6" t="s">
        <v>27</v>
      </c>
      <c r="D612" s="6">
        <v>20303</v>
      </c>
      <c r="E612" s="7" t="s">
        <v>407</v>
      </c>
      <c r="F612" s="7" t="s">
        <v>963</v>
      </c>
      <c r="G612" s="7" t="s">
        <v>1275</v>
      </c>
      <c r="H612" s="8" t="s">
        <v>1280</v>
      </c>
      <c r="I612" s="9" t="s">
        <v>1281</v>
      </c>
      <c r="J612" s="20" t="s">
        <v>24</v>
      </c>
      <c r="K612" s="22">
        <v>60</v>
      </c>
      <c r="L612" s="10">
        <v>4000</v>
      </c>
      <c r="M612" s="10">
        <f t="shared" si="23"/>
        <v>240000</v>
      </c>
      <c r="N612" s="25" t="s">
        <v>26</v>
      </c>
    </row>
    <row r="613" spans="2:14" s="2" customFormat="1" ht="12.75" x14ac:dyDescent="0.2">
      <c r="B613" s="11" t="s">
        <v>882</v>
      </c>
      <c r="C613" s="11" t="s">
        <v>27</v>
      </c>
      <c r="D613" s="12">
        <v>20304</v>
      </c>
      <c r="E613" s="12" t="s">
        <v>1282</v>
      </c>
      <c r="F613" s="12" t="s">
        <v>76</v>
      </c>
      <c r="G613" s="13">
        <v>39122205</v>
      </c>
      <c r="H613" s="13">
        <v>92023134</v>
      </c>
      <c r="I613" s="14" t="s">
        <v>1283</v>
      </c>
      <c r="J613" s="15" t="s">
        <v>24</v>
      </c>
      <c r="K613" s="23">
        <v>4</v>
      </c>
      <c r="L613" s="16">
        <v>10000</v>
      </c>
      <c r="M613" s="17">
        <f t="shared" si="23"/>
        <v>40000</v>
      </c>
      <c r="N613" s="26" t="s">
        <v>26</v>
      </c>
    </row>
    <row r="614" spans="2:14" s="2" customFormat="1" ht="12.75" x14ac:dyDescent="0.2">
      <c r="B614" s="6" t="s">
        <v>882</v>
      </c>
      <c r="C614" s="6" t="s">
        <v>27</v>
      </c>
      <c r="D614" s="6">
        <v>20304</v>
      </c>
      <c r="E614" s="7" t="s">
        <v>1282</v>
      </c>
      <c r="F614" s="7" t="s">
        <v>1177</v>
      </c>
      <c r="G614" s="7">
        <v>39122205</v>
      </c>
      <c r="H614" s="8">
        <v>92101903</v>
      </c>
      <c r="I614" s="9" t="s">
        <v>1284</v>
      </c>
      <c r="J614" s="20" t="s">
        <v>24</v>
      </c>
      <c r="K614" s="22">
        <v>4</v>
      </c>
      <c r="L614" s="10">
        <v>10000</v>
      </c>
      <c r="M614" s="10">
        <f t="shared" si="23"/>
        <v>40000</v>
      </c>
      <c r="N614" s="25" t="s">
        <v>26</v>
      </c>
    </row>
    <row r="615" spans="2:14" s="2" customFormat="1" ht="12.75" x14ac:dyDescent="0.2">
      <c r="B615" s="11" t="s">
        <v>882</v>
      </c>
      <c r="C615" s="11" t="s">
        <v>27</v>
      </c>
      <c r="D615" s="12">
        <v>20304</v>
      </c>
      <c r="E615" s="12" t="s">
        <v>439</v>
      </c>
      <c r="F615" s="12" t="s">
        <v>1177</v>
      </c>
      <c r="G615" s="13" t="s">
        <v>1285</v>
      </c>
      <c r="H615" s="13" t="s">
        <v>1286</v>
      </c>
      <c r="I615" s="14" t="s">
        <v>1287</v>
      </c>
      <c r="J615" s="15" t="s">
        <v>24</v>
      </c>
      <c r="K615" s="23">
        <v>2</v>
      </c>
      <c r="L615" s="16">
        <v>4500</v>
      </c>
      <c r="M615" s="17">
        <f t="shared" si="23"/>
        <v>9000</v>
      </c>
      <c r="N615" s="26" t="s">
        <v>26</v>
      </c>
    </row>
    <row r="616" spans="2:14" s="2" customFormat="1" ht="12.75" x14ac:dyDescent="0.2">
      <c r="B616" s="6" t="s">
        <v>882</v>
      </c>
      <c r="C616" s="6" t="s">
        <v>27</v>
      </c>
      <c r="D616" s="6">
        <v>20304</v>
      </c>
      <c r="E616" s="7" t="s">
        <v>1229</v>
      </c>
      <c r="F616" s="7" t="s">
        <v>99</v>
      </c>
      <c r="G616" s="7">
        <v>26121613</v>
      </c>
      <c r="H616" s="8">
        <v>92112692</v>
      </c>
      <c r="I616" s="9" t="s">
        <v>1288</v>
      </c>
      <c r="J616" s="20" t="s">
        <v>24</v>
      </c>
      <c r="K616" s="22">
        <v>3</v>
      </c>
      <c r="L616" s="10">
        <v>10000</v>
      </c>
      <c r="M616" s="10">
        <f t="shared" si="23"/>
        <v>30000</v>
      </c>
      <c r="N616" s="25" t="s">
        <v>26</v>
      </c>
    </row>
    <row r="617" spans="2:14" s="2" customFormat="1" ht="12.75" x14ac:dyDescent="0.2">
      <c r="B617" s="11" t="s">
        <v>882</v>
      </c>
      <c r="C617" s="11" t="s">
        <v>27</v>
      </c>
      <c r="D617" s="12">
        <v>20304</v>
      </c>
      <c r="E617" s="12" t="s">
        <v>1229</v>
      </c>
      <c r="F617" s="12" t="s">
        <v>404</v>
      </c>
      <c r="G617" s="13">
        <v>26121613</v>
      </c>
      <c r="H617" s="13">
        <v>92112690</v>
      </c>
      <c r="I617" s="14" t="s">
        <v>1289</v>
      </c>
      <c r="J617" s="15" t="s">
        <v>24</v>
      </c>
      <c r="K617" s="23">
        <v>4</v>
      </c>
      <c r="L617" s="16">
        <v>30000</v>
      </c>
      <c r="M617" s="17">
        <f t="shared" si="23"/>
        <v>120000</v>
      </c>
      <c r="N617" s="26" t="s">
        <v>26</v>
      </c>
    </row>
    <row r="618" spans="2:14" s="2" customFormat="1" ht="25.5" x14ac:dyDescent="0.2">
      <c r="B618" s="6" t="s">
        <v>882</v>
      </c>
      <c r="C618" s="6" t="s">
        <v>27</v>
      </c>
      <c r="D618" s="6" t="s">
        <v>1290</v>
      </c>
      <c r="E618" s="7" t="s">
        <v>1169</v>
      </c>
      <c r="F618" s="7" t="s">
        <v>76</v>
      </c>
      <c r="G618" s="7" t="s">
        <v>1291</v>
      </c>
      <c r="H618" s="8" t="s">
        <v>1292</v>
      </c>
      <c r="I618" s="9" t="s">
        <v>1293</v>
      </c>
      <c r="J618" s="20" t="s">
        <v>1294</v>
      </c>
      <c r="K618" s="22">
        <v>225</v>
      </c>
      <c r="L618" s="10">
        <v>2500</v>
      </c>
      <c r="M618" s="10">
        <f t="shared" si="23"/>
        <v>562500</v>
      </c>
      <c r="N618" s="25" t="s">
        <v>26</v>
      </c>
    </row>
    <row r="619" spans="2:14" s="2" customFormat="1" ht="12.75" x14ac:dyDescent="0.2">
      <c r="B619" s="11" t="s">
        <v>882</v>
      </c>
      <c r="C619" s="11" t="s">
        <v>27</v>
      </c>
      <c r="D619" s="12">
        <v>20304</v>
      </c>
      <c r="E619" s="12" t="s">
        <v>1295</v>
      </c>
      <c r="F619" s="12" t="s">
        <v>408</v>
      </c>
      <c r="G619" s="13" t="s">
        <v>1296</v>
      </c>
      <c r="H619" s="13" t="s">
        <v>1297</v>
      </c>
      <c r="I619" s="14" t="s">
        <v>1298</v>
      </c>
      <c r="J619" s="15" t="s">
        <v>24</v>
      </c>
      <c r="K619" s="23">
        <v>15</v>
      </c>
      <c r="L619" s="16">
        <v>2996</v>
      </c>
      <c r="M619" s="17">
        <f t="shared" si="23"/>
        <v>44940</v>
      </c>
      <c r="N619" s="26" t="s">
        <v>26</v>
      </c>
    </row>
    <row r="620" spans="2:14" s="2" customFormat="1" ht="38.25" x14ac:dyDescent="0.2">
      <c r="B620" s="6" t="s">
        <v>882</v>
      </c>
      <c r="C620" s="6" t="s">
        <v>27</v>
      </c>
      <c r="D620" s="6">
        <v>20304</v>
      </c>
      <c r="E620" s="7" t="s">
        <v>1299</v>
      </c>
      <c r="F620" s="7" t="s">
        <v>76</v>
      </c>
      <c r="G620" s="7">
        <v>39111521</v>
      </c>
      <c r="H620" s="8">
        <v>92137438</v>
      </c>
      <c r="I620" s="9" t="s">
        <v>1300</v>
      </c>
      <c r="J620" s="20" t="s">
        <v>24</v>
      </c>
      <c r="K620" s="22">
        <v>30</v>
      </c>
      <c r="L620" s="10">
        <v>1750</v>
      </c>
      <c r="M620" s="10">
        <f t="shared" si="23"/>
        <v>52500</v>
      </c>
      <c r="N620" s="25" t="s">
        <v>26</v>
      </c>
    </row>
    <row r="621" spans="2:14" s="2" customFormat="1" ht="12.75" x14ac:dyDescent="0.2">
      <c r="B621" s="11" t="s">
        <v>882</v>
      </c>
      <c r="C621" s="11" t="s">
        <v>27</v>
      </c>
      <c r="D621" s="12">
        <v>20304</v>
      </c>
      <c r="E621" s="12" t="s">
        <v>1301</v>
      </c>
      <c r="F621" s="12" t="s">
        <v>408</v>
      </c>
      <c r="G621" s="13" t="s">
        <v>1302</v>
      </c>
      <c r="H621" s="13" t="s">
        <v>1303</v>
      </c>
      <c r="I621" s="14" t="s">
        <v>1304</v>
      </c>
      <c r="J621" s="15" t="s">
        <v>24</v>
      </c>
      <c r="K621" s="23">
        <v>15</v>
      </c>
      <c r="L621" s="16">
        <v>3000</v>
      </c>
      <c r="M621" s="17">
        <f t="shared" si="23"/>
        <v>45000</v>
      </c>
      <c r="N621" s="26" t="s">
        <v>26</v>
      </c>
    </row>
    <row r="622" spans="2:14" s="2" customFormat="1" ht="12.75" x14ac:dyDescent="0.2">
      <c r="B622" s="6" t="s">
        <v>882</v>
      </c>
      <c r="C622" s="6" t="s">
        <v>27</v>
      </c>
      <c r="D622" s="6">
        <v>20304</v>
      </c>
      <c r="E622" s="7">
        <v>900</v>
      </c>
      <c r="F622" s="7" t="s">
        <v>1014</v>
      </c>
      <c r="G622" s="7">
        <v>31201502</v>
      </c>
      <c r="H622" s="8">
        <v>90002482</v>
      </c>
      <c r="I622" s="9" t="s">
        <v>1305</v>
      </c>
      <c r="J622" s="20" t="s">
        <v>24</v>
      </c>
      <c r="K622" s="22">
        <v>8</v>
      </c>
      <c r="L622" s="10">
        <v>500</v>
      </c>
      <c r="M622" s="10">
        <f t="shared" si="23"/>
        <v>4000</v>
      </c>
      <c r="N622" s="25" t="s">
        <v>26</v>
      </c>
    </row>
    <row r="623" spans="2:14" s="2" customFormat="1" ht="25.5" x14ac:dyDescent="0.2">
      <c r="B623" s="11" t="s">
        <v>882</v>
      </c>
      <c r="C623" s="11" t="s">
        <v>28</v>
      </c>
      <c r="D623" s="12">
        <v>20304</v>
      </c>
      <c r="E623" s="12" t="s">
        <v>1245</v>
      </c>
      <c r="F623" s="12" t="s">
        <v>76</v>
      </c>
      <c r="G623" s="13">
        <v>39121440</v>
      </c>
      <c r="H623" s="13">
        <v>90029196</v>
      </c>
      <c r="I623" s="14" t="s">
        <v>1306</v>
      </c>
      <c r="J623" s="15" t="s">
        <v>24</v>
      </c>
      <c r="K623" s="23">
        <v>6</v>
      </c>
      <c r="L623" s="16">
        <v>45000</v>
      </c>
      <c r="M623" s="17">
        <f t="shared" si="23"/>
        <v>270000</v>
      </c>
      <c r="N623" s="26" t="s">
        <v>26</v>
      </c>
    </row>
    <row r="624" spans="2:14" s="2" customFormat="1" ht="12.75" x14ac:dyDescent="0.2">
      <c r="B624" s="6" t="s">
        <v>882</v>
      </c>
      <c r="C624" s="6" t="s">
        <v>27</v>
      </c>
      <c r="D624" s="6">
        <v>20306</v>
      </c>
      <c r="E624" s="7" t="s">
        <v>389</v>
      </c>
      <c r="F624" s="7" t="s">
        <v>1307</v>
      </c>
      <c r="G624" s="7" t="s">
        <v>1308</v>
      </c>
      <c r="H624" s="8" t="s">
        <v>1309</v>
      </c>
      <c r="I624" s="9" t="s">
        <v>1310</v>
      </c>
      <c r="J624" s="20" t="s">
        <v>24</v>
      </c>
      <c r="K624" s="22">
        <v>48</v>
      </c>
      <c r="L624" s="10">
        <v>5000</v>
      </c>
      <c r="M624" s="10">
        <f t="shared" si="23"/>
        <v>240000</v>
      </c>
      <c r="N624" s="25" t="s">
        <v>26</v>
      </c>
    </row>
    <row r="625" spans="2:14" s="2" customFormat="1" ht="12.75" x14ac:dyDescent="0.2">
      <c r="B625" s="11" t="s">
        <v>882</v>
      </c>
      <c r="C625" s="11" t="s">
        <v>27</v>
      </c>
      <c r="D625" s="12">
        <v>20306</v>
      </c>
      <c r="E625" s="12" t="s">
        <v>389</v>
      </c>
      <c r="F625" s="12" t="s">
        <v>1064</v>
      </c>
      <c r="G625" s="13" t="s">
        <v>1308</v>
      </c>
      <c r="H625" s="13" t="s">
        <v>1311</v>
      </c>
      <c r="I625" s="14" t="s">
        <v>1312</v>
      </c>
      <c r="J625" s="15" t="s">
        <v>24</v>
      </c>
      <c r="K625" s="23">
        <v>65</v>
      </c>
      <c r="L625" s="16">
        <v>15000</v>
      </c>
      <c r="M625" s="17">
        <f t="shared" si="23"/>
        <v>975000</v>
      </c>
      <c r="N625" s="26" t="s">
        <v>26</v>
      </c>
    </row>
    <row r="626" spans="2:14" s="2" customFormat="1" ht="12.75" x14ac:dyDescent="0.2">
      <c r="B626" s="6" t="s">
        <v>882</v>
      </c>
      <c r="C626" s="6" t="s">
        <v>27</v>
      </c>
      <c r="D626" s="6">
        <v>20306</v>
      </c>
      <c r="E626" s="7" t="s">
        <v>389</v>
      </c>
      <c r="F626" s="7" t="s">
        <v>1313</v>
      </c>
      <c r="G626" s="7" t="s">
        <v>1308</v>
      </c>
      <c r="H626" s="8" t="s">
        <v>1314</v>
      </c>
      <c r="I626" s="9" t="s">
        <v>1315</v>
      </c>
      <c r="J626" s="20" t="s">
        <v>24</v>
      </c>
      <c r="K626" s="22">
        <v>30</v>
      </c>
      <c r="L626" s="10">
        <v>27500</v>
      </c>
      <c r="M626" s="10">
        <f t="shared" si="23"/>
        <v>825000</v>
      </c>
      <c r="N626" s="25" t="s">
        <v>26</v>
      </c>
    </row>
    <row r="627" spans="2:14" s="2" customFormat="1" ht="12.75" x14ac:dyDescent="0.2">
      <c r="B627" s="11" t="s">
        <v>882</v>
      </c>
      <c r="C627" s="11" t="s">
        <v>27</v>
      </c>
      <c r="D627" s="12">
        <v>20306</v>
      </c>
      <c r="E627" s="12" t="s">
        <v>398</v>
      </c>
      <c r="F627" s="12" t="s">
        <v>963</v>
      </c>
      <c r="G627" s="13">
        <v>41172906</v>
      </c>
      <c r="H627" s="13">
        <v>92023387</v>
      </c>
      <c r="I627" s="14" t="s">
        <v>1316</v>
      </c>
      <c r="J627" s="15" t="s">
        <v>24</v>
      </c>
      <c r="K627" s="23">
        <v>81</v>
      </c>
      <c r="L627" s="16">
        <v>400</v>
      </c>
      <c r="M627" s="17">
        <f t="shared" si="23"/>
        <v>32400</v>
      </c>
      <c r="N627" s="26" t="s">
        <v>26</v>
      </c>
    </row>
    <row r="628" spans="2:14" s="2" customFormat="1" ht="12.75" x14ac:dyDescent="0.2">
      <c r="B628" s="6" t="s">
        <v>882</v>
      </c>
      <c r="C628" s="6" t="s">
        <v>27</v>
      </c>
      <c r="D628" s="6">
        <v>20306</v>
      </c>
      <c r="E628" s="7" t="s">
        <v>398</v>
      </c>
      <c r="F628" s="7" t="s">
        <v>404</v>
      </c>
      <c r="G628" s="7">
        <v>41174908</v>
      </c>
      <c r="H628" s="8">
        <v>92015078</v>
      </c>
      <c r="I628" s="9" t="s">
        <v>1317</v>
      </c>
      <c r="J628" s="20" t="s">
        <v>24</v>
      </c>
      <c r="K628" s="22">
        <v>40</v>
      </c>
      <c r="L628" s="10">
        <v>750</v>
      </c>
      <c r="M628" s="10">
        <f t="shared" si="23"/>
        <v>30000</v>
      </c>
      <c r="N628" s="25" t="s">
        <v>26</v>
      </c>
    </row>
    <row r="629" spans="2:14" s="2" customFormat="1" ht="12.75" x14ac:dyDescent="0.2">
      <c r="B629" s="11" t="s">
        <v>882</v>
      </c>
      <c r="C629" s="11" t="s">
        <v>27</v>
      </c>
      <c r="D629" s="12">
        <v>20306</v>
      </c>
      <c r="E629" s="12" t="s">
        <v>398</v>
      </c>
      <c r="F629" s="12" t="s">
        <v>408</v>
      </c>
      <c r="G629" s="13">
        <v>20111714</v>
      </c>
      <c r="H629" s="13">
        <v>92136526</v>
      </c>
      <c r="I629" s="14" t="s">
        <v>1318</v>
      </c>
      <c r="J629" s="15" t="s">
        <v>24</v>
      </c>
      <c r="K629" s="23">
        <v>400</v>
      </c>
      <c r="L629" s="16">
        <v>750</v>
      </c>
      <c r="M629" s="17">
        <f t="shared" si="23"/>
        <v>300000</v>
      </c>
      <c r="N629" s="26" t="s">
        <v>26</v>
      </c>
    </row>
    <row r="630" spans="2:14" s="2" customFormat="1" ht="12.75" x14ac:dyDescent="0.2">
      <c r="B630" s="6" t="s">
        <v>882</v>
      </c>
      <c r="C630" s="6" t="s">
        <v>27</v>
      </c>
      <c r="D630" s="6">
        <v>20306</v>
      </c>
      <c r="E630" s="7" t="s">
        <v>1319</v>
      </c>
      <c r="F630" s="7" t="s">
        <v>408</v>
      </c>
      <c r="G630" s="7">
        <v>40174608</v>
      </c>
      <c r="H630" s="8">
        <v>92039912</v>
      </c>
      <c r="I630" s="9" t="s">
        <v>1320</v>
      </c>
      <c r="J630" s="20" t="s">
        <v>24</v>
      </c>
      <c r="K630" s="22">
        <v>10</v>
      </c>
      <c r="L630" s="10">
        <v>500</v>
      </c>
      <c r="M630" s="10">
        <f t="shared" si="23"/>
        <v>5000</v>
      </c>
      <c r="N630" s="25" t="s">
        <v>26</v>
      </c>
    </row>
    <row r="631" spans="2:14" s="2" customFormat="1" ht="12.75" x14ac:dyDescent="0.2">
      <c r="B631" s="11" t="s">
        <v>882</v>
      </c>
      <c r="C631" s="11" t="s">
        <v>27</v>
      </c>
      <c r="D631" s="12">
        <v>20306</v>
      </c>
      <c r="E631" s="12" t="s">
        <v>1319</v>
      </c>
      <c r="F631" s="12" t="s">
        <v>408</v>
      </c>
      <c r="G631" s="13">
        <v>40174608</v>
      </c>
      <c r="H631" s="13">
        <v>92016387</v>
      </c>
      <c r="I631" s="14" t="s">
        <v>1321</v>
      </c>
      <c r="J631" s="15" t="s">
        <v>24</v>
      </c>
      <c r="K631" s="23">
        <v>63</v>
      </c>
      <c r="L631" s="16">
        <v>200</v>
      </c>
      <c r="M631" s="17">
        <f t="shared" si="23"/>
        <v>12600</v>
      </c>
      <c r="N631" s="26" t="s">
        <v>26</v>
      </c>
    </row>
    <row r="632" spans="2:14" s="2" customFormat="1" ht="12.75" x14ac:dyDescent="0.2">
      <c r="B632" s="6" t="s">
        <v>882</v>
      </c>
      <c r="C632" s="6" t="s">
        <v>27</v>
      </c>
      <c r="D632" s="6">
        <v>20306</v>
      </c>
      <c r="E632" s="7" t="s">
        <v>883</v>
      </c>
      <c r="F632" s="7" t="s">
        <v>360</v>
      </c>
      <c r="G632" s="7">
        <v>41171708</v>
      </c>
      <c r="H632" s="8" t="s">
        <v>1322</v>
      </c>
      <c r="I632" s="9" t="s">
        <v>1323</v>
      </c>
      <c r="J632" s="20" t="s">
        <v>24</v>
      </c>
      <c r="K632" s="22">
        <v>12</v>
      </c>
      <c r="L632" s="10">
        <v>175</v>
      </c>
      <c r="M632" s="10">
        <f t="shared" si="23"/>
        <v>2100</v>
      </c>
      <c r="N632" s="25" t="s">
        <v>26</v>
      </c>
    </row>
    <row r="633" spans="2:14" s="2" customFormat="1" ht="12.75" x14ac:dyDescent="0.2">
      <c r="B633" s="11" t="s">
        <v>882</v>
      </c>
      <c r="C633" s="11" t="s">
        <v>27</v>
      </c>
      <c r="D633" s="12">
        <v>20306</v>
      </c>
      <c r="E633" s="12" t="s">
        <v>883</v>
      </c>
      <c r="F633" s="12" t="s">
        <v>434</v>
      </c>
      <c r="G633" s="13">
        <v>41171708</v>
      </c>
      <c r="H633" s="13">
        <v>92022825</v>
      </c>
      <c r="I633" s="14" t="s">
        <v>1324</v>
      </c>
      <c r="J633" s="15" t="s">
        <v>24</v>
      </c>
      <c r="K633" s="23">
        <v>12</v>
      </c>
      <c r="L633" s="16">
        <v>175</v>
      </c>
      <c r="M633" s="17">
        <f t="shared" si="23"/>
        <v>2100</v>
      </c>
      <c r="N633" s="26" t="s">
        <v>26</v>
      </c>
    </row>
    <row r="634" spans="2:14" s="2" customFormat="1" ht="12.75" x14ac:dyDescent="0.2">
      <c r="B634" s="6" t="s">
        <v>882</v>
      </c>
      <c r="C634" s="6" t="s">
        <v>27</v>
      </c>
      <c r="D634" s="6">
        <v>20306</v>
      </c>
      <c r="E634" s="7" t="s">
        <v>883</v>
      </c>
      <c r="F634" s="7" t="s">
        <v>963</v>
      </c>
      <c r="G634" s="7">
        <v>41171708</v>
      </c>
      <c r="H634" s="8">
        <v>92038963</v>
      </c>
      <c r="I634" s="9" t="s">
        <v>1325</v>
      </c>
      <c r="J634" s="20" t="s">
        <v>24</v>
      </c>
      <c r="K634" s="22">
        <v>10</v>
      </c>
      <c r="L634" s="10">
        <v>750</v>
      </c>
      <c r="M634" s="10">
        <f t="shared" si="23"/>
        <v>7500</v>
      </c>
      <c r="N634" s="25" t="s">
        <v>26</v>
      </c>
    </row>
    <row r="635" spans="2:14" s="2" customFormat="1" ht="12.75" x14ac:dyDescent="0.2">
      <c r="B635" s="11" t="s">
        <v>882</v>
      </c>
      <c r="C635" s="11" t="s">
        <v>27</v>
      </c>
      <c r="D635" s="12">
        <v>20306</v>
      </c>
      <c r="E635" s="12" t="s">
        <v>883</v>
      </c>
      <c r="F635" s="12" t="s">
        <v>110</v>
      </c>
      <c r="G635" s="13">
        <v>41171708</v>
      </c>
      <c r="H635" s="13">
        <v>92022818</v>
      </c>
      <c r="I635" s="14" t="s">
        <v>1326</v>
      </c>
      <c r="J635" s="15" t="s">
        <v>24</v>
      </c>
      <c r="K635" s="23">
        <v>10</v>
      </c>
      <c r="L635" s="16">
        <v>750</v>
      </c>
      <c r="M635" s="17">
        <f t="shared" si="23"/>
        <v>7500</v>
      </c>
      <c r="N635" s="26" t="s">
        <v>26</v>
      </c>
    </row>
    <row r="636" spans="2:14" s="2" customFormat="1" ht="51" x14ac:dyDescent="0.2">
      <c r="B636" s="6" t="s">
        <v>882</v>
      </c>
      <c r="C636" s="6" t="s">
        <v>27</v>
      </c>
      <c r="D636" s="6">
        <v>20306</v>
      </c>
      <c r="E636" s="7" t="s">
        <v>1327</v>
      </c>
      <c r="F636" s="7" t="s">
        <v>76</v>
      </c>
      <c r="G636" s="7">
        <v>30102015</v>
      </c>
      <c r="H636" s="8">
        <v>92038608</v>
      </c>
      <c r="I636" s="9" t="s">
        <v>1328</v>
      </c>
      <c r="J636" s="20" t="s">
        <v>957</v>
      </c>
      <c r="K636" s="22">
        <v>146</v>
      </c>
      <c r="L636" s="10">
        <v>4000</v>
      </c>
      <c r="M636" s="10">
        <f t="shared" si="23"/>
        <v>584000</v>
      </c>
      <c r="N636" s="25" t="s">
        <v>26</v>
      </c>
    </row>
    <row r="637" spans="2:14" s="2" customFormat="1" ht="51" x14ac:dyDescent="0.2">
      <c r="B637" s="11" t="s">
        <v>882</v>
      </c>
      <c r="C637" s="11" t="s">
        <v>27</v>
      </c>
      <c r="D637" s="12">
        <v>20306</v>
      </c>
      <c r="E637" s="12" t="s">
        <v>1327</v>
      </c>
      <c r="F637" s="12" t="s">
        <v>76</v>
      </c>
      <c r="G637" s="13">
        <v>13111201</v>
      </c>
      <c r="H637" s="13">
        <v>92079530</v>
      </c>
      <c r="I637" s="14" t="s">
        <v>1329</v>
      </c>
      <c r="J637" s="15" t="s">
        <v>1330</v>
      </c>
      <c r="K637" s="23">
        <v>5</v>
      </c>
      <c r="L637" s="16">
        <v>155000</v>
      </c>
      <c r="M637" s="17">
        <f t="shared" si="23"/>
        <v>775000</v>
      </c>
      <c r="N637" s="26" t="s">
        <v>26</v>
      </c>
    </row>
    <row r="638" spans="2:14" s="2" customFormat="1" ht="12.75" x14ac:dyDescent="0.2">
      <c r="B638" s="6" t="s">
        <v>882</v>
      </c>
      <c r="C638" s="6" t="s">
        <v>27</v>
      </c>
      <c r="D638" s="6">
        <v>20306</v>
      </c>
      <c r="E638" s="7" t="s">
        <v>1327</v>
      </c>
      <c r="F638" s="7" t="s">
        <v>76</v>
      </c>
      <c r="G638" s="7">
        <v>21102601</v>
      </c>
      <c r="H638" s="8">
        <v>92160374</v>
      </c>
      <c r="I638" s="9" t="s">
        <v>1331</v>
      </c>
      <c r="J638" s="20" t="s">
        <v>1294</v>
      </c>
      <c r="K638" s="22">
        <v>500</v>
      </c>
      <c r="L638" s="10">
        <v>2500</v>
      </c>
      <c r="M638" s="10">
        <f t="shared" si="23"/>
        <v>1250000</v>
      </c>
      <c r="N638" s="25" t="s">
        <v>26</v>
      </c>
    </row>
    <row r="639" spans="2:14" s="2" customFormat="1" ht="25.5" x14ac:dyDescent="0.2">
      <c r="B639" s="11" t="s">
        <v>882</v>
      </c>
      <c r="C639" s="11" t="s">
        <v>27</v>
      </c>
      <c r="D639" s="12">
        <v>20306</v>
      </c>
      <c r="E639" s="12" t="s">
        <v>1240</v>
      </c>
      <c r="F639" s="12" t="s">
        <v>408</v>
      </c>
      <c r="G639" s="13">
        <v>40142008</v>
      </c>
      <c r="H639" s="13">
        <v>92044135</v>
      </c>
      <c r="I639" s="14" t="s">
        <v>1332</v>
      </c>
      <c r="J639" s="15" t="s">
        <v>1294</v>
      </c>
      <c r="K639" s="23">
        <v>60</v>
      </c>
      <c r="L639" s="16">
        <v>2000</v>
      </c>
      <c r="M639" s="17">
        <f t="shared" si="23"/>
        <v>120000</v>
      </c>
      <c r="N639" s="26" t="s">
        <v>26</v>
      </c>
    </row>
    <row r="640" spans="2:14" s="2" customFormat="1" ht="38.25" x14ac:dyDescent="0.2">
      <c r="B640" s="6" t="s">
        <v>882</v>
      </c>
      <c r="C640" s="6" t="s">
        <v>27</v>
      </c>
      <c r="D640" s="6">
        <v>20306</v>
      </c>
      <c r="E640" s="7" t="s">
        <v>1240</v>
      </c>
      <c r="F640" s="7" t="s">
        <v>285</v>
      </c>
      <c r="G640" s="7">
        <v>40142007</v>
      </c>
      <c r="H640" s="8">
        <v>92019196</v>
      </c>
      <c r="I640" s="9" t="s">
        <v>1333</v>
      </c>
      <c r="J640" s="20" t="s">
        <v>1330</v>
      </c>
      <c r="K640" s="22">
        <v>10</v>
      </c>
      <c r="L640" s="10">
        <v>150000</v>
      </c>
      <c r="M640" s="10">
        <f t="shared" si="23"/>
        <v>1500000</v>
      </c>
      <c r="N640" s="25" t="s">
        <v>26</v>
      </c>
    </row>
    <row r="641" spans="2:14" s="2" customFormat="1" ht="12.75" x14ac:dyDescent="0.2">
      <c r="B641" s="11" t="s">
        <v>882</v>
      </c>
      <c r="C641" s="11" t="s">
        <v>27</v>
      </c>
      <c r="D641" s="12">
        <v>20306</v>
      </c>
      <c r="E641" s="12" t="s">
        <v>1240</v>
      </c>
      <c r="F641" s="12" t="s">
        <v>285</v>
      </c>
      <c r="G641" s="13">
        <v>40142007</v>
      </c>
      <c r="H641" s="13">
        <v>92019195</v>
      </c>
      <c r="I641" s="14" t="s">
        <v>1334</v>
      </c>
      <c r="J641" s="15" t="s">
        <v>1330</v>
      </c>
      <c r="K641" s="23">
        <v>5</v>
      </c>
      <c r="L641" s="16">
        <v>200000</v>
      </c>
      <c r="M641" s="17">
        <f t="shared" si="23"/>
        <v>1000000</v>
      </c>
      <c r="N641" s="26" t="s">
        <v>26</v>
      </c>
    </row>
    <row r="642" spans="2:14" s="2" customFormat="1" ht="12.75" x14ac:dyDescent="0.2">
      <c r="B642" s="6" t="s">
        <v>882</v>
      </c>
      <c r="C642" s="6" t="s">
        <v>27</v>
      </c>
      <c r="D642" s="6">
        <v>20306</v>
      </c>
      <c r="E642" s="7" t="s">
        <v>1240</v>
      </c>
      <c r="F642" s="7" t="s">
        <v>1335</v>
      </c>
      <c r="G642" s="7">
        <v>21101511</v>
      </c>
      <c r="H642" s="8">
        <v>92130136</v>
      </c>
      <c r="I642" s="9" t="s">
        <v>1336</v>
      </c>
      <c r="J642" s="20" t="s">
        <v>1337</v>
      </c>
      <c r="K642" s="22">
        <v>10</v>
      </c>
      <c r="L642" s="10">
        <v>70000</v>
      </c>
      <c r="M642" s="10">
        <f t="shared" si="23"/>
        <v>700000</v>
      </c>
      <c r="N642" s="25" t="s">
        <v>26</v>
      </c>
    </row>
    <row r="643" spans="2:14" s="2" customFormat="1" ht="12.75" x14ac:dyDescent="0.2">
      <c r="B643" s="11" t="s">
        <v>882</v>
      </c>
      <c r="C643" s="11" t="s">
        <v>27</v>
      </c>
      <c r="D643" s="12">
        <v>20306</v>
      </c>
      <c r="E643" s="12" t="s">
        <v>1301</v>
      </c>
      <c r="F643" s="12" t="s">
        <v>963</v>
      </c>
      <c r="G643" s="13">
        <v>10131699</v>
      </c>
      <c r="H643" s="13">
        <v>92133867</v>
      </c>
      <c r="I643" s="14" t="s">
        <v>1338</v>
      </c>
      <c r="J643" s="15" t="s">
        <v>24</v>
      </c>
      <c r="K643" s="23">
        <v>50</v>
      </c>
      <c r="L643" s="16">
        <v>5000</v>
      </c>
      <c r="M643" s="17">
        <f t="shared" si="23"/>
        <v>250000</v>
      </c>
      <c r="N643" s="26" t="s">
        <v>26</v>
      </c>
    </row>
    <row r="644" spans="2:14" s="2" customFormat="1" ht="25.5" x14ac:dyDescent="0.2">
      <c r="B644" s="6" t="s">
        <v>882</v>
      </c>
      <c r="C644" s="6" t="s">
        <v>27</v>
      </c>
      <c r="D644" s="6">
        <v>20306</v>
      </c>
      <c r="E644" s="7" t="s">
        <v>341</v>
      </c>
      <c r="F644" s="7" t="s">
        <v>1339</v>
      </c>
      <c r="G644" s="7">
        <v>10139901</v>
      </c>
      <c r="H644" s="8">
        <v>92079818</v>
      </c>
      <c r="I644" s="9" t="s">
        <v>1340</v>
      </c>
      <c r="J644" s="20" t="s">
        <v>24</v>
      </c>
      <c r="K644" s="22">
        <v>120</v>
      </c>
      <c r="L644" s="10">
        <v>2000</v>
      </c>
      <c r="M644" s="10">
        <f t="shared" si="23"/>
        <v>240000</v>
      </c>
      <c r="N644" s="25" t="s">
        <v>26</v>
      </c>
    </row>
    <row r="645" spans="2:14" s="2" customFormat="1" ht="38.25" x14ac:dyDescent="0.2">
      <c r="B645" s="11" t="s">
        <v>882</v>
      </c>
      <c r="C645" s="11" t="s">
        <v>28</v>
      </c>
      <c r="D645" s="12">
        <v>20306</v>
      </c>
      <c r="E645" s="12" t="s">
        <v>1327</v>
      </c>
      <c r="F645" s="12" t="s">
        <v>1341</v>
      </c>
      <c r="G645" s="13">
        <v>24141501</v>
      </c>
      <c r="H645" s="13">
        <v>92086135</v>
      </c>
      <c r="I645" s="14" t="s">
        <v>1342</v>
      </c>
      <c r="J645" s="15" t="s">
        <v>24</v>
      </c>
      <c r="K645" s="23">
        <v>60</v>
      </c>
      <c r="L645" s="16">
        <v>5000</v>
      </c>
      <c r="M645" s="17">
        <f t="shared" si="23"/>
        <v>300000</v>
      </c>
      <c r="N645" s="26" t="s">
        <v>26</v>
      </c>
    </row>
    <row r="646" spans="2:14" s="2" customFormat="1" ht="25.5" x14ac:dyDescent="0.2">
      <c r="B646" s="6" t="s">
        <v>882</v>
      </c>
      <c r="C646" s="6" t="s">
        <v>28</v>
      </c>
      <c r="D646" s="6">
        <v>20306</v>
      </c>
      <c r="E646" s="7" t="s">
        <v>1240</v>
      </c>
      <c r="F646" s="7" t="s">
        <v>458</v>
      </c>
      <c r="G646" s="7">
        <v>40142008</v>
      </c>
      <c r="H646" s="8">
        <v>90016572</v>
      </c>
      <c r="I646" s="9" t="s">
        <v>1343</v>
      </c>
      <c r="J646" s="20" t="s">
        <v>24</v>
      </c>
      <c r="K646" s="22">
        <v>5</v>
      </c>
      <c r="L646" s="10">
        <v>30000</v>
      </c>
      <c r="M646" s="10">
        <f t="shared" si="23"/>
        <v>150000</v>
      </c>
      <c r="N646" s="25" t="s">
        <v>26</v>
      </c>
    </row>
    <row r="647" spans="2:14" s="2" customFormat="1" ht="12.75" x14ac:dyDescent="0.2">
      <c r="B647" s="11" t="s">
        <v>882</v>
      </c>
      <c r="C647" s="11" t="s">
        <v>28</v>
      </c>
      <c r="D647" s="12">
        <v>20306</v>
      </c>
      <c r="E647" s="12" t="s">
        <v>1327</v>
      </c>
      <c r="F647" s="12" t="s">
        <v>1344</v>
      </c>
      <c r="G647" s="13">
        <v>24112409</v>
      </c>
      <c r="H647" s="13">
        <v>92236786</v>
      </c>
      <c r="I647" s="14" t="s">
        <v>1345</v>
      </c>
      <c r="J647" s="15" t="s">
        <v>24</v>
      </c>
      <c r="K647" s="23">
        <v>600</v>
      </c>
      <c r="L647" s="16">
        <v>3000</v>
      </c>
      <c r="M647" s="17">
        <f t="shared" si="23"/>
        <v>1800000</v>
      </c>
      <c r="N647" s="26" t="s">
        <v>26</v>
      </c>
    </row>
    <row r="648" spans="2:14" s="2" customFormat="1" ht="12.75" x14ac:dyDescent="0.2">
      <c r="B648" s="6" t="s">
        <v>882</v>
      </c>
      <c r="C648" s="6" t="s">
        <v>30</v>
      </c>
      <c r="D648" s="6">
        <v>20306</v>
      </c>
      <c r="E648" s="7" t="s">
        <v>615</v>
      </c>
      <c r="F648" s="7" t="s">
        <v>1064</v>
      </c>
      <c r="G648" s="7" t="s">
        <v>1308</v>
      </c>
      <c r="H648" s="8" t="s">
        <v>1311</v>
      </c>
      <c r="I648" s="9" t="s">
        <v>1312</v>
      </c>
      <c r="J648" s="20" t="s">
        <v>24</v>
      </c>
      <c r="K648" s="22">
        <v>20</v>
      </c>
      <c r="L648" s="10">
        <v>9000</v>
      </c>
      <c r="M648" s="10">
        <f t="shared" si="23"/>
        <v>180000</v>
      </c>
      <c r="N648" s="25" t="s">
        <v>26</v>
      </c>
    </row>
    <row r="649" spans="2:14" s="2" customFormat="1" ht="12.75" x14ac:dyDescent="0.2">
      <c r="B649" s="11" t="s">
        <v>882</v>
      </c>
      <c r="C649" s="11" t="s">
        <v>30</v>
      </c>
      <c r="D649" s="12">
        <v>20306</v>
      </c>
      <c r="E649" s="12" t="s">
        <v>615</v>
      </c>
      <c r="F649" s="12" t="s">
        <v>1313</v>
      </c>
      <c r="G649" s="13" t="s">
        <v>1308</v>
      </c>
      <c r="H649" s="13" t="s">
        <v>1314</v>
      </c>
      <c r="I649" s="14" t="s">
        <v>1315</v>
      </c>
      <c r="J649" s="15" t="s">
        <v>24</v>
      </c>
      <c r="K649" s="23">
        <v>20</v>
      </c>
      <c r="L649" s="16">
        <v>25000</v>
      </c>
      <c r="M649" s="17">
        <f t="shared" si="23"/>
        <v>500000</v>
      </c>
      <c r="N649" s="26" t="s">
        <v>26</v>
      </c>
    </row>
    <row r="650" spans="2:14" s="2" customFormat="1" ht="51" x14ac:dyDescent="0.2">
      <c r="B650" s="6" t="s">
        <v>882</v>
      </c>
      <c r="C650" s="6" t="s">
        <v>30</v>
      </c>
      <c r="D650" s="6">
        <v>20306</v>
      </c>
      <c r="E650" s="7" t="s">
        <v>1327</v>
      </c>
      <c r="F650" s="7" t="s">
        <v>76</v>
      </c>
      <c r="G650" s="7">
        <v>30102015</v>
      </c>
      <c r="H650" s="8">
        <v>92038608</v>
      </c>
      <c r="I650" s="9" t="s">
        <v>1328</v>
      </c>
      <c r="J650" s="20" t="s">
        <v>957</v>
      </c>
      <c r="K650" s="22">
        <v>20</v>
      </c>
      <c r="L650" s="10">
        <v>2000</v>
      </c>
      <c r="M650" s="10">
        <f t="shared" si="23"/>
        <v>40000</v>
      </c>
      <c r="N650" s="25" t="s">
        <v>26</v>
      </c>
    </row>
    <row r="651" spans="2:14" s="2" customFormat="1" ht="25.5" x14ac:dyDescent="0.2">
      <c r="B651" s="11" t="s">
        <v>882</v>
      </c>
      <c r="C651" s="11" t="s">
        <v>30</v>
      </c>
      <c r="D651" s="12">
        <v>20306</v>
      </c>
      <c r="E651" s="12">
        <v>175</v>
      </c>
      <c r="F651" s="12" t="s">
        <v>408</v>
      </c>
      <c r="G651" s="13">
        <v>40142008</v>
      </c>
      <c r="H651" s="13">
        <v>92044135</v>
      </c>
      <c r="I651" s="14" t="s">
        <v>1332</v>
      </c>
      <c r="J651" s="15" t="s">
        <v>1346</v>
      </c>
      <c r="K651" s="23">
        <v>15</v>
      </c>
      <c r="L651" s="16">
        <v>1500</v>
      </c>
      <c r="M651" s="17">
        <f t="shared" si="23"/>
        <v>22500</v>
      </c>
      <c r="N651" s="26" t="s">
        <v>26</v>
      </c>
    </row>
    <row r="652" spans="2:14" s="2" customFormat="1" ht="12.75" x14ac:dyDescent="0.2">
      <c r="B652" s="6" t="s">
        <v>882</v>
      </c>
      <c r="C652" s="6" t="s">
        <v>30</v>
      </c>
      <c r="D652" s="6">
        <v>20306</v>
      </c>
      <c r="E652" s="7">
        <v>175</v>
      </c>
      <c r="F652" s="7" t="s">
        <v>285</v>
      </c>
      <c r="G652" s="7">
        <v>40142007</v>
      </c>
      <c r="H652" s="8">
        <v>92019195</v>
      </c>
      <c r="I652" s="9" t="s">
        <v>1334</v>
      </c>
      <c r="J652" s="20" t="s">
        <v>1346</v>
      </c>
      <c r="K652" s="22">
        <v>5</v>
      </c>
      <c r="L652" s="10">
        <v>200000</v>
      </c>
      <c r="M652" s="10">
        <f t="shared" si="23"/>
        <v>1000000</v>
      </c>
      <c r="N652" s="25" t="s">
        <v>26</v>
      </c>
    </row>
    <row r="653" spans="2:14" s="2" customFormat="1" ht="12.75" x14ac:dyDescent="0.2">
      <c r="B653" s="11" t="s">
        <v>882</v>
      </c>
      <c r="C653" s="11" t="s">
        <v>30</v>
      </c>
      <c r="D653" s="12">
        <v>20306</v>
      </c>
      <c r="E653" s="12">
        <v>175</v>
      </c>
      <c r="F653" s="12" t="s">
        <v>285</v>
      </c>
      <c r="G653" s="13">
        <v>40142007</v>
      </c>
      <c r="H653" s="13">
        <v>92019194</v>
      </c>
      <c r="I653" s="14" t="s">
        <v>1347</v>
      </c>
      <c r="J653" s="15" t="s">
        <v>1346</v>
      </c>
      <c r="K653" s="23">
        <v>180</v>
      </c>
      <c r="L653" s="16">
        <v>900</v>
      </c>
      <c r="M653" s="17">
        <f t="shared" si="23"/>
        <v>162000</v>
      </c>
      <c r="N653" s="26" t="s">
        <v>26</v>
      </c>
    </row>
    <row r="654" spans="2:14" s="2" customFormat="1" ht="12.75" x14ac:dyDescent="0.2">
      <c r="B654" s="6" t="s">
        <v>882</v>
      </c>
      <c r="C654" s="6" t="s">
        <v>30</v>
      </c>
      <c r="D654" s="6">
        <v>20306</v>
      </c>
      <c r="E654" s="7" t="s">
        <v>1183</v>
      </c>
      <c r="F654" s="7" t="s">
        <v>1335</v>
      </c>
      <c r="G654" s="7">
        <v>21101511</v>
      </c>
      <c r="H654" s="8">
        <v>92130136</v>
      </c>
      <c r="I654" s="9" t="s">
        <v>1336</v>
      </c>
      <c r="J654" s="20" t="s">
        <v>1346</v>
      </c>
      <c r="K654" s="22">
        <v>4000</v>
      </c>
      <c r="L654" s="10">
        <v>70000</v>
      </c>
      <c r="M654" s="10">
        <f t="shared" si="23"/>
        <v>280000000</v>
      </c>
      <c r="N654" s="25" t="s">
        <v>26</v>
      </c>
    </row>
    <row r="655" spans="2:14" s="2" customFormat="1" ht="12.75" x14ac:dyDescent="0.2">
      <c r="B655" s="11" t="s">
        <v>882</v>
      </c>
      <c r="C655" s="11" t="s">
        <v>30</v>
      </c>
      <c r="D655" s="12">
        <v>20306</v>
      </c>
      <c r="E655" s="12" t="s">
        <v>1183</v>
      </c>
      <c r="F655" s="12" t="s">
        <v>1335</v>
      </c>
      <c r="G655" s="13">
        <v>21101511</v>
      </c>
      <c r="H655" s="13">
        <v>92130136</v>
      </c>
      <c r="I655" s="14" t="s">
        <v>1348</v>
      </c>
      <c r="J655" s="15" t="s">
        <v>24</v>
      </c>
      <c r="K655" s="23">
        <v>3</v>
      </c>
      <c r="L655" s="16">
        <v>7316</v>
      </c>
      <c r="M655" s="17">
        <f t="shared" si="23"/>
        <v>21948</v>
      </c>
      <c r="N655" s="26" t="s">
        <v>26</v>
      </c>
    </row>
    <row r="656" spans="2:14" s="2" customFormat="1" ht="38.25" x14ac:dyDescent="0.2">
      <c r="B656" s="6" t="s">
        <v>882</v>
      </c>
      <c r="C656" s="6" t="s">
        <v>30</v>
      </c>
      <c r="D656" s="6">
        <v>20306</v>
      </c>
      <c r="E656" s="7" t="s">
        <v>19</v>
      </c>
      <c r="F656" s="7" t="s">
        <v>1339</v>
      </c>
      <c r="G656" s="7">
        <v>10139901</v>
      </c>
      <c r="H656" s="8">
        <v>92079818</v>
      </c>
      <c r="I656" s="9" t="s">
        <v>1349</v>
      </c>
      <c r="J656" s="20" t="s">
        <v>24</v>
      </c>
      <c r="K656" s="22">
        <v>5</v>
      </c>
      <c r="L656" s="10">
        <v>20000</v>
      </c>
      <c r="M656" s="10">
        <f t="shared" si="23"/>
        <v>100000</v>
      </c>
      <c r="N656" s="25" t="s">
        <v>26</v>
      </c>
    </row>
    <row r="657" spans="2:14" s="2" customFormat="1" ht="12.75" x14ac:dyDescent="0.2">
      <c r="B657" s="11" t="s">
        <v>882</v>
      </c>
      <c r="C657" s="11" t="s">
        <v>27</v>
      </c>
      <c r="D657" s="12">
        <v>20399</v>
      </c>
      <c r="E657" s="12" t="s">
        <v>94</v>
      </c>
      <c r="F657" s="12" t="s">
        <v>110</v>
      </c>
      <c r="G657" s="13">
        <v>31191501</v>
      </c>
      <c r="H657" s="13">
        <v>90029813</v>
      </c>
      <c r="I657" s="14" t="s">
        <v>1350</v>
      </c>
      <c r="J657" s="15" t="s">
        <v>24</v>
      </c>
      <c r="K657" s="23">
        <v>270.66333333333341</v>
      </c>
      <c r="L657" s="16">
        <v>300</v>
      </c>
      <c r="M657" s="17">
        <f t="shared" si="23"/>
        <v>81199.000000000029</v>
      </c>
      <c r="N657" s="26" t="s">
        <v>26</v>
      </c>
    </row>
    <row r="658" spans="2:14" s="2" customFormat="1" ht="12.75" x14ac:dyDescent="0.2">
      <c r="B658" s="6" t="s">
        <v>882</v>
      </c>
      <c r="C658" s="6" t="s">
        <v>27</v>
      </c>
      <c r="D658" s="6">
        <v>20399</v>
      </c>
      <c r="E658" s="7" t="s">
        <v>94</v>
      </c>
      <c r="F658" s="7" t="s">
        <v>1223</v>
      </c>
      <c r="G658" s="7">
        <v>23131507</v>
      </c>
      <c r="H658" s="8">
        <v>92078660</v>
      </c>
      <c r="I658" s="9" t="s">
        <v>1351</v>
      </c>
      <c r="J658" s="20" t="s">
        <v>1352</v>
      </c>
      <c r="K658" s="22">
        <v>56.1666667</v>
      </c>
      <c r="L658" s="10">
        <v>8500</v>
      </c>
      <c r="M658" s="10">
        <f t="shared" si="23"/>
        <v>477416.66694999998</v>
      </c>
      <c r="N658" s="25" t="s">
        <v>26</v>
      </c>
    </row>
    <row r="659" spans="2:14" s="2" customFormat="1" ht="38.25" x14ac:dyDescent="0.2">
      <c r="B659" s="11" t="s">
        <v>882</v>
      </c>
      <c r="C659" s="11" t="s">
        <v>27</v>
      </c>
      <c r="D659" s="12">
        <v>20309</v>
      </c>
      <c r="E659" s="12" t="s">
        <v>403</v>
      </c>
      <c r="F659" s="12" t="s">
        <v>408</v>
      </c>
      <c r="G659" s="13">
        <v>21101803</v>
      </c>
      <c r="H659" s="13">
        <v>92080004</v>
      </c>
      <c r="I659" s="14" t="s">
        <v>1353</v>
      </c>
      <c r="J659" s="15" t="s">
        <v>24</v>
      </c>
      <c r="K659" s="23">
        <v>22</v>
      </c>
      <c r="L659" s="16">
        <v>8000</v>
      </c>
      <c r="M659" s="17">
        <f t="shared" si="23"/>
        <v>176000</v>
      </c>
      <c r="N659" s="26" t="s">
        <v>26</v>
      </c>
    </row>
    <row r="660" spans="2:14" s="2" customFormat="1" ht="12.75" x14ac:dyDescent="0.2">
      <c r="B660" s="6" t="s">
        <v>882</v>
      </c>
      <c r="C660" s="6" t="s">
        <v>27</v>
      </c>
      <c r="D660" s="6">
        <v>20309</v>
      </c>
      <c r="E660" s="7" t="s">
        <v>1354</v>
      </c>
      <c r="F660" s="7" t="s">
        <v>404</v>
      </c>
      <c r="G660" s="7" t="s">
        <v>1355</v>
      </c>
      <c r="H660" s="8" t="s">
        <v>1356</v>
      </c>
      <c r="I660" s="9" t="s">
        <v>1357</v>
      </c>
      <c r="J660" s="20" t="s">
        <v>24</v>
      </c>
      <c r="K660" s="22">
        <v>10</v>
      </c>
      <c r="L660" s="10">
        <v>4000</v>
      </c>
      <c r="M660" s="10">
        <f t="shared" si="23"/>
        <v>40000</v>
      </c>
      <c r="N660" s="25" t="s">
        <v>26</v>
      </c>
    </row>
    <row r="661" spans="2:14" s="2" customFormat="1" ht="12.75" x14ac:dyDescent="0.2">
      <c r="B661" s="11" t="s">
        <v>882</v>
      </c>
      <c r="C661" s="11" t="s">
        <v>27</v>
      </c>
      <c r="D661" s="12">
        <v>20309</v>
      </c>
      <c r="E661" s="12" t="s">
        <v>1354</v>
      </c>
      <c r="F661" s="12" t="s">
        <v>1358</v>
      </c>
      <c r="G661" s="13" t="s">
        <v>1359</v>
      </c>
      <c r="H661" s="13" t="s">
        <v>1360</v>
      </c>
      <c r="I661" s="14" t="s">
        <v>1361</v>
      </c>
      <c r="J661" s="15" t="s">
        <v>24</v>
      </c>
      <c r="K661" s="23">
        <v>10</v>
      </c>
      <c r="L661" s="16">
        <v>5000</v>
      </c>
      <c r="M661" s="17">
        <f t="shared" si="23"/>
        <v>50000</v>
      </c>
      <c r="N661" s="26" t="s">
        <v>26</v>
      </c>
    </row>
    <row r="662" spans="2:14" s="2" customFormat="1" ht="12.75" x14ac:dyDescent="0.2">
      <c r="B662" s="6" t="s">
        <v>882</v>
      </c>
      <c r="C662" s="6" t="s">
        <v>27</v>
      </c>
      <c r="D662" s="6">
        <v>20309</v>
      </c>
      <c r="E662" s="7" t="s">
        <v>1354</v>
      </c>
      <c r="F662" s="7" t="s">
        <v>1362</v>
      </c>
      <c r="G662" s="7" t="s">
        <v>1359</v>
      </c>
      <c r="H662" s="8" t="s">
        <v>1363</v>
      </c>
      <c r="I662" s="9" t="s">
        <v>1364</v>
      </c>
      <c r="J662" s="20" t="s">
        <v>24</v>
      </c>
      <c r="K662" s="22">
        <v>10</v>
      </c>
      <c r="L662" s="10">
        <v>12000</v>
      </c>
      <c r="M662" s="10">
        <f t="shared" si="23"/>
        <v>120000</v>
      </c>
      <c r="N662" s="25" t="s">
        <v>26</v>
      </c>
    </row>
    <row r="663" spans="2:14" s="2" customFormat="1" ht="12.75" x14ac:dyDescent="0.2">
      <c r="B663" s="11" t="s">
        <v>882</v>
      </c>
      <c r="C663" s="11" t="s">
        <v>27</v>
      </c>
      <c r="D663" s="12">
        <v>20309</v>
      </c>
      <c r="E663" s="12" t="s">
        <v>1354</v>
      </c>
      <c r="F663" s="12" t="s">
        <v>95</v>
      </c>
      <c r="G663" s="13" t="s">
        <v>1365</v>
      </c>
      <c r="H663" s="13" t="s">
        <v>1366</v>
      </c>
      <c r="I663" s="14" t="s">
        <v>1367</v>
      </c>
      <c r="J663" s="15" t="s">
        <v>24</v>
      </c>
      <c r="K663" s="23">
        <v>10</v>
      </c>
      <c r="L663" s="16">
        <v>3000</v>
      </c>
      <c r="M663" s="17">
        <f t="shared" si="23"/>
        <v>30000</v>
      </c>
      <c r="N663" s="26" t="s">
        <v>26</v>
      </c>
    </row>
    <row r="664" spans="2:14" s="2" customFormat="1" ht="12.75" x14ac:dyDescent="0.2">
      <c r="B664" s="6" t="s">
        <v>882</v>
      </c>
      <c r="C664" s="6" t="s">
        <v>17</v>
      </c>
      <c r="D664" s="6">
        <v>20399</v>
      </c>
      <c r="E664" s="7" t="s">
        <v>94</v>
      </c>
      <c r="F664" s="7" t="s">
        <v>1223</v>
      </c>
      <c r="G664" s="7">
        <v>23131507</v>
      </c>
      <c r="H664" s="8">
        <v>92078660</v>
      </c>
      <c r="I664" s="9" t="s">
        <v>1351</v>
      </c>
      <c r="J664" s="20" t="s">
        <v>1352</v>
      </c>
      <c r="K664" s="22">
        <v>10</v>
      </c>
      <c r="L664" s="10">
        <v>10169.999999999998</v>
      </c>
      <c r="M664" s="10">
        <f t="shared" si="23"/>
        <v>101699.99999999999</v>
      </c>
      <c r="N664" s="25" t="s">
        <v>26</v>
      </c>
    </row>
    <row r="665" spans="2:14" s="2" customFormat="1" ht="38.25" x14ac:dyDescent="0.2">
      <c r="B665" s="11" t="s">
        <v>882</v>
      </c>
      <c r="C665" s="11" t="s">
        <v>30</v>
      </c>
      <c r="D665" s="12">
        <v>20399</v>
      </c>
      <c r="E665" s="12" t="s">
        <v>129</v>
      </c>
      <c r="F665" s="12" t="s">
        <v>408</v>
      </c>
      <c r="G665" s="13">
        <v>21101803</v>
      </c>
      <c r="H665" s="13">
        <v>92080004</v>
      </c>
      <c r="I665" s="14" t="s">
        <v>1353</v>
      </c>
      <c r="J665" s="15" t="s">
        <v>24</v>
      </c>
      <c r="K665" s="23">
        <v>25</v>
      </c>
      <c r="L665" s="16">
        <v>2500</v>
      </c>
      <c r="M665" s="17">
        <f t="shared" si="23"/>
        <v>62500</v>
      </c>
      <c r="N665" s="26" t="s">
        <v>26</v>
      </c>
    </row>
    <row r="666" spans="2:14" s="2" customFormat="1" ht="12.75" x14ac:dyDescent="0.2">
      <c r="B666" s="6" t="s">
        <v>882</v>
      </c>
      <c r="C666" s="6" t="s">
        <v>30</v>
      </c>
      <c r="D666" s="6">
        <v>20399</v>
      </c>
      <c r="E666" s="7">
        <v>185</v>
      </c>
      <c r="F666" s="7" t="s">
        <v>404</v>
      </c>
      <c r="G666" s="7" t="s">
        <v>1355</v>
      </c>
      <c r="H666" s="8" t="s">
        <v>1356</v>
      </c>
      <c r="I666" s="9" t="s">
        <v>1357</v>
      </c>
      <c r="J666" s="20" t="s">
        <v>24</v>
      </c>
      <c r="K666" s="22">
        <v>2</v>
      </c>
      <c r="L666" s="10">
        <v>4000</v>
      </c>
      <c r="M666" s="10">
        <f t="shared" si="23"/>
        <v>8000</v>
      </c>
      <c r="N666" s="25" t="s">
        <v>26</v>
      </c>
    </row>
    <row r="667" spans="2:14" s="2" customFormat="1" ht="12.75" x14ac:dyDescent="0.2">
      <c r="B667" s="11" t="s">
        <v>882</v>
      </c>
      <c r="C667" s="11" t="s">
        <v>30</v>
      </c>
      <c r="D667" s="12">
        <v>20399</v>
      </c>
      <c r="E667" s="12" t="s">
        <v>1368</v>
      </c>
      <c r="F667" s="12" t="s">
        <v>1358</v>
      </c>
      <c r="G667" s="13" t="s">
        <v>1359</v>
      </c>
      <c r="H667" s="13" t="s">
        <v>1360</v>
      </c>
      <c r="I667" s="14" t="s">
        <v>1361</v>
      </c>
      <c r="J667" s="15" t="s">
        <v>24</v>
      </c>
      <c r="K667" s="23">
        <v>4</v>
      </c>
      <c r="L667" s="16">
        <v>5000</v>
      </c>
      <c r="M667" s="17">
        <f t="shared" si="23"/>
        <v>20000</v>
      </c>
      <c r="N667" s="26" t="s">
        <v>26</v>
      </c>
    </row>
    <row r="668" spans="2:14" s="2" customFormat="1" ht="12.75" x14ac:dyDescent="0.2">
      <c r="B668" s="6" t="s">
        <v>882</v>
      </c>
      <c r="C668" s="6" t="s">
        <v>30</v>
      </c>
      <c r="D668" s="6">
        <v>20399</v>
      </c>
      <c r="E668" s="7" t="s">
        <v>1368</v>
      </c>
      <c r="F668" s="7" t="s">
        <v>1362</v>
      </c>
      <c r="G668" s="7" t="s">
        <v>1359</v>
      </c>
      <c r="H668" s="8" t="s">
        <v>1363</v>
      </c>
      <c r="I668" s="9" t="s">
        <v>1364</v>
      </c>
      <c r="J668" s="20" t="s">
        <v>24</v>
      </c>
      <c r="K668" s="22">
        <v>5</v>
      </c>
      <c r="L668" s="10">
        <v>12000</v>
      </c>
      <c r="M668" s="10">
        <f t="shared" si="23"/>
        <v>60000</v>
      </c>
      <c r="N668" s="25" t="s">
        <v>26</v>
      </c>
    </row>
    <row r="669" spans="2:14" s="2" customFormat="1" ht="12.75" x14ac:dyDescent="0.2">
      <c r="B669" s="11" t="s">
        <v>882</v>
      </c>
      <c r="C669" s="11" t="s">
        <v>30</v>
      </c>
      <c r="D669" s="12">
        <v>20399</v>
      </c>
      <c r="E669" s="12" t="s">
        <v>94</v>
      </c>
      <c r="F669" s="12" t="s">
        <v>110</v>
      </c>
      <c r="G669" s="13">
        <v>31191501</v>
      </c>
      <c r="H669" s="13">
        <v>90029813</v>
      </c>
      <c r="I669" s="14" t="s">
        <v>1350</v>
      </c>
      <c r="J669" s="15" t="s">
        <v>24</v>
      </c>
      <c r="K669" s="23">
        <v>200</v>
      </c>
      <c r="L669" s="16">
        <v>300</v>
      </c>
      <c r="M669" s="17">
        <f t="shared" si="23"/>
        <v>60000</v>
      </c>
      <c r="N669" s="26" t="s">
        <v>26</v>
      </c>
    </row>
    <row r="670" spans="2:14" s="2" customFormat="1" ht="12.75" x14ac:dyDescent="0.2">
      <c r="B670" s="6" t="s">
        <v>882</v>
      </c>
      <c r="C670" s="6" t="s">
        <v>30</v>
      </c>
      <c r="D670" s="6">
        <v>20399</v>
      </c>
      <c r="E670" s="7" t="s">
        <v>94</v>
      </c>
      <c r="F670" s="7" t="s">
        <v>1223</v>
      </c>
      <c r="G670" s="7">
        <v>23131507</v>
      </c>
      <c r="H670" s="8">
        <v>92078660</v>
      </c>
      <c r="I670" s="9" t="s">
        <v>1351</v>
      </c>
      <c r="J670" s="20" t="s">
        <v>1352</v>
      </c>
      <c r="K670" s="22">
        <v>50</v>
      </c>
      <c r="L670" s="10">
        <v>8500</v>
      </c>
      <c r="M670" s="10">
        <f t="shared" si="23"/>
        <v>425000</v>
      </c>
      <c r="N670" s="25" t="s">
        <v>26</v>
      </c>
    </row>
    <row r="671" spans="2:14" s="2" customFormat="1" ht="12.75" x14ac:dyDescent="0.2">
      <c r="B671" s="11" t="s">
        <v>882</v>
      </c>
      <c r="C671" s="11" t="s">
        <v>27</v>
      </c>
      <c r="D671" s="12">
        <v>20401</v>
      </c>
      <c r="E671" s="12" t="s">
        <v>403</v>
      </c>
      <c r="F671" s="12" t="s">
        <v>123</v>
      </c>
      <c r="G671" s="13">
        <v>27112004</v>
      </c>
      <c r="H671" s="13">
        <v>92013046</v>
      </c>
      <c r="I671" s="14" t="s">
        <v>1369</v>
      </c>
      <c r="J671" s="15" t="s">
        <v>24</v>
      </c>
      <c r="K671" s="23">
        <v>10</v>
      </c>
      <c r="L671" s="16">
        <v>5000</v>
      </c>
      <c r="M671" s="17">
        <f t="shared" si="23"/>
        <v>50000</v>
      </c>
      <c r="N671" s="26" t="s">
        <v>26</v>
      </c>
    </row>
    <row r="672" spans="2:14" s="2" customFormat="1" ht="12.75" x14ac:dyDescent="0.2">
      <c r="B672" s="6" t="s">
        <v>882</v>
      </c>
      <c r="C672" s="6" t="s">
        <v>27</v>
      </c>
      <c r="D672" s="6">
        <v>20401</v>
      </c>
      <c r="E672" s="7" t="s">
        <v>403</v>
      </c>
      <c r="F672" s="7" t="s">
        <v>1370</v>
      </c>
      <c r="G672" s="7">
        <v>27112024</v>
      </c>
      <c r="H672" s="8">
        <v>92084374</v>
      </c>
      <c r="I672" s="9" t="s">
        <v>1371</v>
      </c>
      <c r="J672" s="20" t="s">
        <v>24</v>
      </c>
      <c r="K672" s="22">
        <v>18</v>
      </c>
      <c r="L672" s="10">
        <v>12000</v>
      </c>
      <c r="M672" s="10">
        <f t="shared" si="23"/>
        <v>216000</v>
      </c>
      <c r="N672" s="25" t="s">
        <v>26</v>
      </c>
    </row>
    <row r="673" spans="2:14" s="2" customFormat="1" ht="25.5" x14ac:dyDescent="0.2">
      <c r="B673" s="11" t="s">
        <v>882</v>
      </c>
      <c r="C673" s="11" t="s">
        <v>27</v>
      </c>
      <c r="D673" s="12">
        <v>20401</v>
      </c>
      <c r="E673" s="12" t="s">
        <v>403</v>
      </c>
      <c r="F673" s="12" t="s">
        <v>735</v>
      </c>
      <c r="G673" s="13">
        <v>27112004</v>
      </c>
      <c r="H673" s="13">
        <v>92071148</v>
      </c>
      <c r="I673" s="14" t="s">
        <v>1372</v>
      </c>
      <c r="J673" s="15" t="s">
        <v>24</v>
      </c>
      <c r="K673" s="23">
        <v>24</v>
      </c>
      <c r="L673" s="16">
        <v>4542</v>
      </c>
      <c r="M673" s="17">
        <f t="shared" ref="M673:M736" si="24">K673*L673</f>
        <v>109008</v>
      </c>
      <c r="N673" s="26" t="s">
        <v>26</v>
      </c>
    </row>
    <row r="674" spans="2:14" s="2" customFormat="1" ht="12.75" x14ac:dyDescent="0.2">
      <c r="B674" s="6" t="s">
        <v>882</v>
      </c>
      <c r="C674" s="6" t="s">
        <v>27</v>
      </c>
      <c r="D674" s="6">
        <v>20401</v>
      </c>
      <c r="E674" s="7" t="s">
        <v>403</v>
      </c>
      <c r="F674" s="7" t="s">
        <v>123</v>
      </c>
      <c r="G674" s="7" t="s">
        <v>1373</v>
      </c>
      <c r="H674" s="8" t="s">
        <v>1374</v>
      </c>
      <c r="I674" s="9" t="s">
        <v>1375</v>
      </c>
      <c r="J674" s="20" t="s">
        <v>24</v>
      </c>
      <c r="K674" s="22">
        <v>10</v>
      </c>
      <c r="L674" s="10">
        <v>6500</v>
      </c>
      <c r="M674" s="10">
        <f t="shared" si="24"/>
        <v>65000</v>
      </c>
      <c r="N674" s="25" t="s">
        <v>26</v>
      </c>
    </row>
    <row r="675" spans="2:14" s="2" customFormat="1" ht="12.75" x14ac:dyDescent="0.2">
      <c r="B675" s="11" t="s">
        <v>882</v>
      </c>
      <c r="C675" s="11" t="s">
        <v>27</v>
      </c>
      <c r="D675" s="12">
        <v>20401</v>
      </c>
      <c r="E675" s="12" t="s">
        <v>769</v>
      </c>
      <c r="F675" s="12" t="s">
        <v>1376</v>
      </c>
      <c r="G675" s="13">
        <v>23241634</v>
      </c>
      <c r="H675" s="13">
        <v>90011011</v>
      </c>
      <c r="I675" s="14" t="s">
        <v>1377</v>
      </c>
      <c r="J675" s="15" t="s">
        <v>24</v>
      </c>
      <c r="K675" s="23">
        <f>K676</f>
        <v>217.67</v>
      </c>
      <c r="L675" s="16">
        <f>700*1.13</f>
        <v>790.99999999999989</v>
      </c>
      <c r="M675" s="17">
        <f t="shared" si="24"/>
        <v>172176.96999999997</v>
      </c>
      <c r="N675" s="26" t="s">
        <v>26</v>
      </c>
    </row>
    <row r="676" spans="2:14" s="2" customFormat="1" ht="25.5" x14ac:dyDescent="0.2">
      <c r="B676" s="6" t="s">
        <v>882</v>
      </c>
      <c r="C676" s="6" t="s">
        <v>27</v>
      </c>
      <c r="D676" s="6">
        <v>20401</v>
      </c>
      <c r="E676" s="7" t="s">
        <v>769</v>
      </c>
      <c r="F676" s="7" t="s">
        <v>385</v>
      </c>
      <c r="G676" s="7">
        <v>23241634</v>
      </c>
      <c r="H676" s="8">
        <v>90011018</v>
      </c>
      <c r="I676" s="9" t="s">
        <v>1378</v>
      </c>
      <c r="J676" s="20" t="s">
        <v>24</v>
      </c>
      <c r="K676" s="22">
        <v>217.67</v>
      </c>
      <c r="L676" s="10">
        <f>700*1.13</f>
        <v>790.99999999999989</v>
      </c>
      <c r="M676" s="10">
        <f t="shared" si="24"/>
        <v>172176.96999999997</v>
      </c>
      <c r="N676" s="25" t="s">
        <v>26</v>
      </c>
    </row>
    <row r="677" spans="2:14" s="2" customFormat="1" ht="12.75" x14ac:dyDescent="0.2">
      <c r="B677" s="11" t="s">
        <v>882</v>
      </c>
      <c r="C677" s="11" t="s">
        <v>27</v>
      </c>
      <c r="D677" s="12">
        <v>20401</v>
      </c>
      <c r="E677" s="12" t="s">
        <v>1379</v>
      </c>
      <c r="F677" s="12" t="s">
        <v>123</v>
      </c>
      <c r="G677" s="13">
        <v>27112838</v>
      </c>
      <c r="H677" s="13">
        <v>92125457</v>
      </c>
      <c r="I677" s="14" t="s">
        <v>1380</v>
      </c>
      <c r="J677" s="15" t="s">
        <v>24</v>
      </c>
      <c r="K677" s="23">
        <v>100</v>
      </c>
      <c r="L677" s="16">
        <v>1500</v>
      </c>
      <c r="M677" s="17">
        <f t="shared" si="24"/>
        <v>150000</v>
      </c>
      <c r="N677" s="26" t="s">
        <v>26</v>
      </c>
    </row>
    <row r="678" spans="2:14" s="2" customFormat="1" ht="12.75" x14ac:dyDescent="0.2">
      <c r="B678" s="6" t="s">
        <v>882</v>
      </c>
      <c r="C678" s="6" t="s">
        <v>27</v>
      </c>
      <c r="D678" s="6">
        <v>20401</v>
      </c>
      <c r="E678" s="7" t="s">
        <v>1379</v>
      </c>
      <c r="F678" s="7" t="s">
        <v>963</v>
      </c>
      <c r="G678" s="7">
        <v>27112838</v>
      </c>
      <c r="H678" s="8">
        <v>92106634</v>
      </c>
      <c r="I678" s="9" t="s">
        <v>1381</v>
      </c>
      <c r="J678" s="20" t="s">
        <v>24</v>
      </c>
      <c r="K678" s="22">
        <v>100</v>
      </c>
      <c r="L678" s="10">
        <f>2500*1.13</f>
        <v>2824.9999999999995</v>
      </c>
      <c r="M678" s="10">
        <f t="shared" si="24"/>
        <v>282499.99999999994</v>
      </c>
      <c r="N678" s="25" t="s">
        <v>26</v>
      </c>
    </row>
    <row r="679" spans="2:14" s="2" customFormat="1" ht="25.5" x14ac:dyDescent="0.2">
      <c r="B679" s="11" t="s">
        <v>882</v>
      </c>
      <c r="C679" s="11" t="s">
        <v>27</v>
      </c>
      <c r="D679" s="12">
        <v>20401</v>
      </c>
      <c r="E679" s="12" t="s">
        <v>417</v>
      </c>
      <c r="F679" s="12" t="s">
        <v>1307</v>
      </c>
      <c r="G679" s="13">
        <v>27112116</v>
      </c>
      <c r="H679" s="13">
        <v>90008581</v>
      </c>
      <c r="I679" s="14" t="s">
        <v>1382</v>
      </c>
      <c r="J679" s="15" t="s">
        <v>24</v>
      </c>
      <c r="K679" s="23">
        <v>10</v>
      </c>
      <c r="L679" s="16">
        <v>16752</v>
      </c>
      <c r="M679" s="17">
        <f t="shared" si="24"/>
        <v>167520</v>
      </c>
      <c r="N679" s="26" t="s">
        <v>26</v>
      </c>
    </row>
    <row r="680" spans="2:14" s="2" customFormat="1" ht="38.25" x14ac:dyDescent="0.2">
      <c r="B680" s="6" t="s">
        <v>882</v>
      </c>
      <c r="C680" s="6" t="s">
        <v>27</v>
      </c>
      <c r="D680" s="6">
        <v>20401</v>
      </c>
      <c r="E680" s="7" t="s">
        <v>1383</v>
      </c>
      <c r="F680" s="7" t="s">
        <v>76</v>
      </c>
      <c r="G680" s="7">
        <v>27112029</v>
      </c>
      <c r="H680" s="8">
        <v>92079621</v>
      </c>
      <c r="I680" s="9" t="s">
        <v>1384</v>
      </c>
      <c r="J680" s="20" t="s">
        <v>24</v>
      </c>
      <c r="K680" s="22">
        <v>17</v>
      </c>
      <c r="L680" s="10">
        <v>4283</v>
      </c>
      <c r="M680" s="10">
        <f t="shared" si="24"/>
        <v>72811</v>
      </c>
      <c r="N680" s="25" t="s">
        <v>26</v>
      </c>
    </row>
    <row r="681" spans="2:14" s="2" customFormat="1" ht="25.5" x14ac:dyDescent="0.2">
      <c r="B681" s="11" t="s">
        <v>882</v>
      </c>
      <c r="C681" s="11" t="s">
        <v>27</v>
      </c>
      <c r="D681" s="12">
        <v>20401</v>
      </c>
      <c r="E681" s="12" t="s">
        <v>1385</v>
      </c>
      <c r="F681" s="12" t="s">
        <v>770</v>
      </c>
      <c r="G681" s="13">
        <v>10131698</v>
      </c>
      <c r="H681" s="13">
        <v>92080823</v>
      </c>
      <c r="I681" s="14" t="s">
        <v>1386</v>
      </c>
      <c r="J681" s="15" t="s">
        <v>24</v>
      </c>
      <c r="K681" s="23">
        <v>38</v>
      </c>
      <c r="L681" s="16">
        <v>7369</v>
      </c>
      <c r="M681" s="17">
        <f t="shared" si="24"/>
        <v>280022</v>
      </c>
      <c r="N681" s="26" t="s">
        <v>26</v>
      </c>
    </row>
    <row r="682" spans="2:14" s="2" customFormat="1" ht="25.5" x14ac:dyDescent="0.2">
      <c r="B682" s="6" t="s">
        <v>882</v>
      </c>
      <c r="C682" s="6" t="s">
        <v>27</v>
      </c>
      <c r="D682" s="6">
        <v>20401</v>
      </c>
      <c r="E682" s="7" t="s">
        <v>1385</v>
      </c>
      <c r="F682" s="7" t="s">
        <v>735</v>
      </c>
      <c r="G682" s="7">
        <v>10131699</v>
      </c>
      <c r="H682" s="8">
        <v>92080734</v>
      </c>
      <c r="I682" s="9" t="s">
        <v>1387</v>
      </c>
      <c r="J682" s="20" t="s">
        <v>24</v>
      </c>
      <c r="K682" s="22">
        <v>57</v>
      </c>
      <c r="L682" s="10">
        <v>12000</v>
      </c>
      <c r="M682" s="10">
        <f t="shared" si="24"/>
        <v>684000</v>
      </c>
      <c r="N682" s="25" t="s">
        <v>26</v>
      </c>
    </row>
    <row r="683" spans="2:14" s="2" customFormat="1" ht="12.75" x14ac:dyDescent="0.2">
      <c r="B683" s="11" t="s">
        <v>882</v>
      </c>
      <c r="C683" s="11" t="s">
        <v>27</v>
      </c>
      <c r="D683" s="12">
        <v>20401</v>
      </c>
      <c r="E683" s="12" t="s">
        <v>1385</v>
      </c>
      <c r="F683" s="12" t="s">
        <v>735</v>
      </c>
      <c r="G683" s="13">
        <v>10131699</v>
      </c>
      <c r="H683" s="13">
        <v>92130071</v>
      </c>
      <c r="I683" s="14" t="s">
        <v>1388</v>
      </c>
      <c r="J683" s="15" t="s">
        <v>24</v>
      </c>
      <c r="K683" s="23">
        <v>38</v>
      </c>
      <c r="L683" s="16">
        <v>3500</v>
      </c>
      <c r="M683" s="17">
        <f t="shared" si="24"/>
        <v>133000</v>
      </c>
      <c r="N683" s="26" t="s">
        <v>26</v>
      </c>
    </row>
    <row r="684" spans="2:14" s="2" customFormat="1" ht="12.75" x14ac:dyDescent="0.2">
      <c r="B684" s="6" t="s">
        <v>882</v>
      </c>
      <c r="C684" s="6" t="s">
        <v>27</v>
      </c>
      <c r="D684" s="6">
        <v>20401</v>
      </c>
      <c r="E684" s="7" t="s">
        <v>1256</v>
      </c>
      <c r="F684" s="7" t="s">
        <v>963</v>
      </c>
      <c r="G684" s="7" t="s">
        <v>1389</v>
      </c>
      <c r="H684" s="8" t="s">
        <v>1390</v>
      </c>
      <c r="I684" s="9" t="s">
        <v>1391</v>
      </c>
      <c r="J684" s="20" t="s">
        <v>24</v>
      </c>
      <c r="K684" s="22">
        <v>78</v>
      </c>
      <c r="L684" s="10">
        <v>4500</v>
      </c>
      <c r="M684" s="10">
        <f t="shared" si="24"/>
        <v>351000</v>
      </c>
      <c r="N684" s="25" t="s">
        <v>26</v>
      </c>
    </row>
    <row r="685" spans="2:14" s="2" customFormat="1" ht="12.75" x14ac:dyDescent="0.2">
      <c r="B685" s="11" t="s">
        <v>882</v>
      </c>
      <c r="C685" s="11" t="s">
        <v>27</v>
      </c>
      <c r="D685" s="12">
        <v>20401</v>
      </c>
      <c r="E685" s="12" t="s">
        <v>156</v>
      </c>
      <c r="F685" s="12" t="s">
        <v>110</v>
      </c>
      <c r="G685" s="13">
        <v>27111508</v>
      </c>
      <c r="H685" s="13">
        <v>90003782</v>
      </c>
      <c r="I685" s="14" t="s">
        <v>1392</v>
      </c>
      <c r="J685" s="15" t="s">
        <v>24</v>
      </c>
      <c r="K685" s="23">
        <v>10</v>
      </c>
      <c r="L685" s="16">
        <v>30000</v>
      </c>
      <c r="M685" s="17">
        <f t="shared" si="24"/>
        <v>300000</v>
      </c>
      <c r="N685" s="26" t="s">
        <v>26</v>
      </c>
    </row>
    <row r="686" spans="2:14" s="2" customFormat="1" ht="25.5" x14ac:dyDescent="0.2">
      <c r="B686" s="6" t="s">
        <v>882</v>
      </c>
      <c r="C686" s="6" t="s">
        <v>27</v>
      </c>
      <c r="D686" s="6">
        <v>20401</v>
      </c>
      <c r="E686" s="7" t="s">
        <v>156</v>
      </c>
      <c r="F686" s="7" t="s">
        <v>500</v>
      </c>
      <c r="G686" s="7">
        <v>23231199</v>
      </c>
      <c r="H686" s="8">
        <v>92098304</v>
      </c>
      <c r="I686" s="9" t="s">
        <v>1393</v>
      </c>
      <c r="J686" s="20" t="s">
        <v>24</v>
      </c>
      <c r="K686" s="22">
        <v>10</v>
      </c>
      <c r="L686" s="10">
        <v>15000</v>
      </c>
      <c r="M686" s="10">
        <f t="shared" si="24"/>
        <v>150000</v>
      </c>
      <c r="N686" s="25" t="s">
        <v>26</v>
      </c>
    </row>
    <row r="687" spans="2:14" s="2" customFormat="1" ht="12.75" x14ac:dyDescent="0.2">
      <c r="B687" s="11" t="s">
        <v>882</v>
      </c>
      <c r="C687" s="11" t="s">
        <v>27</v>
      </c>
      <c r="D687" s="12">
        <v>20401</v>
      </c>
      <c r="E687" s="12" t="s">
        <v>1394</v>
      </c>
      <c r="F687" s="12" t="s">
        <v>1395</v>
      </c>
      <c r="G687" s="13">
        <v>23271711</v>
      </c>
      <c r="H687" s="13">
        <v>92096861</v>
      </c>
      <c r="I687" s="14" t="s">
        <v>1396</v>
      </c>
      <c r="J687" s="15" t="s">
        <v>24</v>
      </c>
      <c r="K687" s="23">
        <v>25</v>
      </c>
      <c r="L687" s="16">
        <v>5000</v>
      </c>
      <c r="M687" s="17">
        <f t="shared" si="24"/>
        <v>125000</v>
      </c>
      <c r="N687" s="26" t="s">
        <v>26</v>
      </c>
    </row>
    <row r="688" spans="2:14" s="2" customFormat="1" ht="12.75" x14ac:dyDescent="0.2">
      <c r="B688" s="6" t="s">
        <v>882</v>
      </c>
      <c r="C688" s="6" t="s">
        <v>27</v>
      </c>
      <c r="D688" s="6">
        <v>20401</v>
      </c>
      <c r="E688" s="7" t="s">
        <v>1397</v>
      </c>
      <c r="F688" s="7" t="s">
        <v>99</v>
      </c>
      <c r="G688" s="7">
        <v>27111801</v>
      </c>
      <c r="H688" s="8">
        <v>90002722</v>
      </c>
      <c r="I688" s="9" t="s">
        <v>1398</v>
      </c>
      <c r="J688" s="20" t="s">
        <v>24</v>
      </c>
      <c r="K688" s="22">
        <v>10</v>
      </c>
      <c r="L688" s="10">
        <v>7316</v>
      </c>
      <c r="M688" s="10">
        <f t="shared" si="24"/>
        <v>73160</v>
      </c>
      <c r="N688" s="25" t="s">
        <v>26</v>
      </c>
    </row>
    <row r="689" spans="2:14" s="2" customFormat="1" ht="12.75" x14ac:dyDescent="0.2">
      <c r="B689" s="11" t="s">
        <v>882</v>
      </c>
      <c r="C689" s="11" t="s">
        <v>27</v>
      </c>
      <c r="D689" s="12">
        <v>20401</v>
      </c>
      <c r="E689" s="12" t="s">
        <v>1399</v>
      </c>
      <c r="F689" s="12" t="s">
        <v>76</v>
      </c>
      <c r="G689" s="13">
        <v>27111503</v>
      </c>
      <c r="H689" s="13">
        <v>92012382</v>
      </c>
      <c r="I689" s="14" t="s">
        <v>1400</v>
      </c>
      <c r="J689" s="15" t="s">
        <v>24</v>
      </c>
      <c r="K689" s="23">
        <v>73</v>
      </c>
      <c r="L689" s="16">
        <v>2474</v>
      </c>
      <c r="M689" s="17">
        <f t="shared" si="24"/>
        <v>180602</v>
      </c>
      <c r="N689" s="26" t="s">
        <v>26</v>
      </c>
    </row>
    <row r="690" spans="2:14" s="2" customFormat="1" ht="12.75" x14ac:dyDescent="0.2">
      <c r="B690" s="6" t="s">
        <v>882</v>
      </c>
      <c r="C690" s="6" t="s">
        <v>27</v>
      </c>
      <c r="D690" s="6">
        <v>20401</v>
      </c>
      <c r="E690" s="7" t="s">
        <v>1401</v>
      </c>
      <c r="F690" s="7" t="s">
        <v>76</v>
      </c>
      <c r="G690" s="7">
        <v>41112212</v>
      </c>
      <c r="H690" s="8">
        <v>92133814</v>
      </c>
      <c r="I690" s="9" t="s">
        <v>1402</v>
      </c>
      <c r="J690" s="20" t="s">
        <v>24</v>
      </c>
      <c r="K690" s="22">
        <v>4</v>
      </c>
      <c r="L690" s="10">
        <v>22000</v>
      </c>
      <c r="M690" s="10">
        <f t="shared" si="24"/>
        <v>88000</v>
      </c>
      <c r="N690" s="25" t="s">
        <v>26</v>
      </c>
    </row>
    <row r="691" spans="2:14" s="2" customFormat="1" ht="12.75" x14ac:dyDescent="0.2">
      <c r="B691" s="11" t="s">
        <v>882</v>
      </c>
      <c r="C691" s="11" t="s">
        <v>27</v>
      </c>
      <c r="D691" s="12" t="s">
        <v>69</v>
      </c>
      <c r="E691" s="12" t="s">
        <v>70</v>
      </c>
      <c r="F691" s="12" t="s">
        <v>1403</v>
      </c>
      <c r="G691" s="13">
        <v>46181902</v>
      </c>
      <c r="H691" s="13">
        <v>92176142</v>
      </c>
      <c r="I691" s="14" t="s">
        <v>1404</v>
      </c>
      <c r="J691" s="15" t="s">
        <v>24</v>
      </c>
      <c r="K691" s="23">
        <v>100</v>
      </c>
      <c r="L691" s="16">
        <v>5000</v>
      </c>
      <c r="M691" s="17">
        <f t="shared" si="24"/>
        <v>500000</v>
      </c>
      <c r="N691" s="26" t="s">
        <v>26</v>
      </c>
    </row>
    <row r="692" spans="2:14" s="2" customFormat="1" ht="12.75" x14ac:dyDescent="0.2">
      <c r="B692" s="6" t="s">
        <v>882</v>
      </c>
      <c r="C692" s="6" t="s">
        <v>27</v>
      </c>
      <c r="D692" s="6" t="s">
        <v>69</v>
      </c>
      <c r="E692" s="7" t="s">
        <v>70</v>
      </c>
      <c r="F692" s="7" t="s">
        <v>1405</v>
      </c>
      <c r="G692" s="7">
        <v>46181520</v>
      </c>
      <c r="H692" s="8">
        <v>90002832</v>
      </c>
      <c r="I692" s="9" t="s">
        <v>1406</v>
      </c>
      <c r="J692" s="20" t="s">
        <v>24</v>
      </c>
      <c r="K692" s="22">
        <v>25</v>
      </c>
      <c r="L692" s="10">
        <v>8000</v>
      </c>
      <c r="M692" s="10">
        <f t="shared" si="24"/>
        <v>200000</v>
      </c>
      <c r="N692" s="25" t="s">
        <v>26</v>
      </c>
    </row>
    <row r="693" spans="2:14" s="2" customFormat="1" ht="12.75" x14ac:dyDescent="0.2">
      <c r="B693" s="11" t="s">
        <v>882</v>
      </c>
      <c r="C693" s="11" t="s">
        <v>27</v>
      </c>
      <c r="D693" s="12" t="s">
        <v>1407</v>
      </c>
      <c r="E693" s="12" t="s">
        <v>19</v>
      </c>
      <c r="F693" s="12" t="s">
        <v>1408</v>
      </c>
      <c r="G693" s="13">
        <v>56101904</v>
      </c>
      <c r="H693" s="13">
        <v>92068912</v>
      </c>
      <c r="I693" s="14" t="s">
        <v>1409</v>
      </c>
      <c r="J693" s="15" t="s">
        <v>24</v>
      </c>
      <c r="K693" s="23">
        <v>250</v>
      </c>
      <c r="L693" s="16">
        <v>500</v>
      </c>
      <c r="M693" s="17">
        <f t="shared" si="24"/>
        <v>125000</v>
      </c>
      <c r="N693" s="26" t="s">
        <v>26</v>
      </c>
    </row>
    <row r="694" spans="2:14" s="2" customFormat="1" ht="12.75" x14ac:dyDescent="0.2">
      <c r="B694" s="6" t="s">
        <v>882</v>
      </c>
      <c r="C694" s="6" t="s">
        <v>27</v>
      </c>
      <c r="D694" s="6">
        <v>20401</v>
      </c>
      <c r="E694" s="7" t="s">
        <v>341</v>
      </c>
      <c r="F694" s="7" t="s">
        <v>1410</v>
      </c>
      <c r="G694" s="7">
        <v>27112003</v>
      </c>
      <c r="H694" s="8">
        <v>92029673</v>
      </c>
      <c r="I694" s="9" t="s">
        <v>1411</v>
      </c>
      <c r="J694" s="20" t="s">
        <v>24</v>
      </c>
      <c r="K694" s="22">
        <v>14</v>
      </c>
      <c r="L694" s="10">
        <v>9000</v>
      </c>
      <c r="M694" s="10">
        <f t="shared" si="24"/>
        <v>126000</v>
      </c>
      <c r="N694" s="25" t="s">
        <v>26</v>
      </c>
    </row>
    <row r="695" spans="2:14" s="2" customFormat="1" ht="12.75" x14ac:dyDescent="0.2">
      <c r="B695" s="11" t="s">
        <v>882</v>
      </c>
      <c r="C695" s="11" t="s">
        <v>27</v>
      </c>
      <c r="D695" s="12">
        <v>20401</v>
      </c>
      <c r="E695" s="12" t="s">
        <v>341</v>
      </c>
      <c r="F695" s="12" t="s">
        <v>1412</v>
      </c>
      <c r="G695" s="13">
        <v>24101506</v>
      </c>
      <c r="H695" s="13">
        <v>90033540</v>
      </c>
      <c r="I695" s="14" t="s">
        <v>1413</v>
      </c>
      <c r="J695" s="15" t="s">
        <v>24</v>
      </c>
      <c r="K695" s="23">
        <v>20</v>
      </c>
      <c r="L695" s="16">
        <v>35000</v>
      </c>
      <c r="M695" s="17">
        <f t="shared" si="24"/>
        <v>700000</v>
      </c>
      <c r="N695" s="26" t="s">
        <v>26</v>
      </c>
    </row>
    <row r="696" spans="2:14" s="2" customFormat="1" ht="12.75" x14ac:dyDescent="0.2">
      <c r="B696" s="6" t="s">
        <v>882</v>
      </c>
      <c r="C696" s="6" t="s">
        <v>27</v>
      </c>
      <c r="D696" s="6">
        <v>20401</v>
      </c>
      <c r="E696" s="7" t="s">
        <v>341</v>
      </c>
      <c r="F696" s="7" t="s">
        <v>390</v>
      </c>
      <c r="G696" s="7">
        <v>10141501</v>
      </c>
      <c r="H696" s="8">
        <v>92085175</v>
      </c>
      <c r="I696" s="9" t="s">
        <v>1414</v>
      </c>
      <c r="J696" s="20" t="s">
        <v>24</v>
      </c>
      <c r="K696" s="22">
        <v>5</v>
      </c>
      <c r="L696" s="10">
        <v>260000</v>
      </c>
      <c r="M696" s="10">
        <f t="shared" si="24"/>
        <v>1300000</v>
      </c>
      <c r="N696" s="25" t="s">
        <v>26</v>
      </c>
    </row>
    <row r="697" spans="2:14" s="2" customFormat="1" ht="25.5" x14ac:dyDescent="0.2">
      <c r="B697" s="11" t="s">
        <v>882</v>
      </c>
      <c r="C697" s="11" t="s">
        <v>27</v>
      </c>
      <c r="D697" s="12">
        <v>20401</v>
      </c>
      <c r="E697" s="12" t="s">
        <v>341</v>
      </c>
      <c r="F697" s="12" t="s">
        <v>1415</v>
      </c>
      <c r="G697" s="13">
        <v>27111908</v>
      </c>
      <c r="H697" s="13">
        <v>92079037</v>
      </c>
      <c r="I697" s="14" t="s">
        <v>1416</v>
      </c>
      <c r="J697" s="15" t="s">
        <v>24</v>
      </c>
      <c r="K697" s="23">
        <v>10</v>
      </c>
      <c r="L697" s="16">
        <v>10000</v>
      </c>
      <c r="M697" s="17">
        <f t="shared" si="24"/>
        <v>100000</v>
      </c>
      <c r="N697" s="26" t="s">
        <v>26</v>
      </c>
    </row>
    <row r="698" spans="2:14" s="2" customFormat="1" ht="12.75" x14ac:dyDescent="0.2">
      <c r="B698" s="6" t="s">
        <v>882</v>
      </c>
      <c r="C698" s="6" t="s">
        <v>27</v>
      </c>
      <c r="D698" s="6">
        <v>20401</v>
      </c>
      <c r="E698" s="7" t="s">
        <v>341</v>
      </c>
      <c r="F698" s="7" t="s">
        <v>1417</v>
      </c>
      <c r="G698" s="7" t="s">
        <v>1418</v>
      </c>
      <c r="H698" s="8" t="s">
        <v>1419</v>
      </c>
      <c r="I698" s="9" t="s">
        <v>1420</v>
      </c>
      <c r="J698" s="20" t="s">
        <v>24</v>
      </c>
      <c r="K698" s="22">
        <v>5</v>
      </c>
      <c r="L698" s="10">
        <v>32000</v>
      </c>
      <c r="M698" s="10">
        <f t="shared" si="24"/>
        <v>160000</v>
      </c>
      <c r="N698" s="25" t="s">
        <v>26</v>
      </c>
    </row>
    <row r="699" spans="2:14" s="2" customFormat="1" ht="12.75" x14ac:dyDescent="0.2">
      <c r="B699" s="11" t="s">
        <v>882</v>
      </c>
      <c r="C699" s="11" t="s">
        <v>27</v>
      </c>
      <c r="D699" s="12">
        <v>20401</v>
      </c>
      <c r="E699" s="12" t="s">
        <v>341</v>
      </c>
      <c r="F699" s="12" t="s">
        <v>1421</v>
      </c>
      <c r="G699" s="13">
        <v>27111517</v>
      </c>
      <c r="H699" s="13">
        <v>92085002</v>
      </c>
      <c r="I699" s="14" t="s">
        <v>1422</v>
      </c>
      <c r="J699" s="15" t="s">
        <v>24</v>
      </c>
      <c r="K699" s="23">
        <v>5</v>
      </c>
      <c r="L699" s="16">
        <v>18000</v>
      </c>
      <c r="M699" s="17">
        <f t="shared" si="24"/>
        <v>90000</v>
      </c>
      <c r="N699" s="26" t="s">
        <v>26</v>
      </c>
    </row>
    <row r="700" spans="2:14" s="2" customFormat="1" ht="38.25" x14ac:dyDescent="0.2">
      <c r="B700" s="6" t="s">
        <v>882</v>
      </c>
      <c r="C700" s="6" t="s">
        <v>27</v>
      </c>
      <c r="D700" s="6">
        <v>20401</v>
      </c>
      <c r="E700" s="7" t="s">
        <v>341</v>
      </c>
      <c r="F700" s="7" t="s">
        <v>1423</v>
      </c>
      <c r="G700" s="7">
        <v>27111908</v>
      </c>
      <c r="H700" s="8">
        <v>92079622</v>
      </c>
      <c r="I700" s="9" t="s">
        <v>1424</v>
      </c>
      <c r="J700" s="20" t="s">
        <v>24</v>
      </c>
      <c r="K700" s="22">
        <v>38</v>
      </c>
      <c r="L700" s="10">
        <v>1694</v>
      </c>
      <c r="M700" s="10">
        <f t="shared" si="24"/>
        <v>64372</v>
      </c>
      <c r="N700" s="25" t="s">
        <v>26</v>
      </c>
    </row>
    <row r="701" spans="2:14" s="2" customFormat="1" ht="12.75" x14ac:dyDescent="0.2">
      <c r="B701" s="11" t="s">
        <v>882</v>
      </c>
      <c r="C701" s="11" t="s">
        <v>27</v>
      </c>
      <c r="D701" s="12">
        <v>20401</v>
      </c>
      <c r="E701" s="12" t="s">
        <v>341</v>
      </c>
      <c r="F701" s="12" t="s">
        <v>1425</v>
      </c>
      <c r="G701" s="13">
        <v>21101914</v>
      </c>
      <c r="H701" s="13">
        <v>92135749</v>
      </c>
      <c r="I701" s="14" t="s">
        <v>1426</v>
      </c>
      <c r="J701" s="15" t="s">
        <v>24</v>
      </c>
      <c r="K701" s="23">
        <v>3</v>
      </c>
      <c r="L701" s="16">
        <v>65000</v>
      </c>
      <c r="M701" s="17">
        <f t="shared" si="24"/>
        <v>195000</v>
      </c>
      <c r="N701" s="26" t="s">
        <v>26</v>
      </c>
    </row>
    <row r="702" spans="2:14" s="2" customFormat="1" ht="12.75" x14ac:dyDescent="0.2">
      <c r="B702" s="6" t="s">
        <v>882</v>
      </c>
      <c r="C702" s="6" t="s">
        <v>30</v>
      </c>
      <c r="D702" s="6">
        <v>20401</v>
      </c>
      <c r="E702" s="7" t="s">
        <v>129</v>
      </c>
      <c r="F702" s="7" t="s">
        <v>123</v>
      </c>
      <c r="G702" s="7">
        <v>27112004</v>
      </c>
      <c r="H702" s="8">
        <v>92013046</v>
      </c>
      <c r="I702" s="9" t="s">
        <v>1369</v>
      </c>
      <c r="J702" s="20" t="s">
        <v>24</v>
      </c>
      <c r="K702" s="22">
        <v>3</v>
      </c>
      <c r="L702" s="10">
        <v>5000</v>
      </c>
      <c r="M702" s="10">
        <f t="shared" si="24"/>
        <v>15000</v>
      </c>
      <c r="N702" s="25" t="s">
        <v>26</v>
      </c>
    </row>
    <row r="703" spans="2:14" s="2" customFormat="1" ht="12.75" x14ac:dyDescent="0.2">
      <c r="B703" s="11" t="s">
        <v>882</v>
      </c>
      <c r="C703" s="11" t="s">
        <v>30</v>
      </c>
      <c r="D703" s="12">
        <v>20401</v>
      </c>
      <c r="E703" s="12" t="s">
        <v>129</v>
      </c>
      <c r="F703" s="12" t="s">
        <v>1370</v>
      </c>
      <c r="G703" s="13">
        <v>27112024</v>
      </c>
      <c r="H703" s="13">
        <v>92084374</v>
      </c>
      <c r="I703" s="14" t="s">
        <v>1371</v>
      </c>
      <c r="J703" s="15" t="s">
        <v>24</v>
      </c>
      <c r="K703" s="23">
        <v>4</v>
      </c>
      <c r="L703" s="16">
        <v>12000</v>
      </c>
      <c r="M703" s="17">
        <f t="shared" si="24"/>
        <v>48000</v>
      </c>
      <c r="N703" s="26" t="s">
        <v>26</v>
      </c>
    </row>
    <row r="704" spans="2:14" s="2" customFormat="1" ht="25.5" x14ac:dyDescent="0.2">
      <c r="B704" s="6" t="s">
        <v>882</v>
      </c>
      <c r="C704" s="6" t="s">
        <v>30</v>
      </c>
      <c r="D704" s="6">
        <v>20401</v>
      </c>
      <c r="E704" s="7" t="s">
        <v>129</v>
      </c>
      <c r="F704" s="7" t="s">
        <v>735</v>
      </c>
      <c r="G704" s="7">
        <v>27112004</v>
      </c>
      <c r="H704" s="8">
        <v>92071148</v>
      </c>
      <c r="I704" s="9" t="s">
        <v>1372</v>
      </c>
      <c r="J704" s="20" t="s">
        <v>24</v>
      </c>
      <c r="K704" s="22">
        <v>7</v>
      </c>
      <c r="L704" s="10">
        <v>7500</v>
      </c>
      <c r="M704" s="10">
        <f t="shared" si="24"/>
        <v>52500</v>
      </c>
      <c r="N704" s="25" t="s">
        <v>26</v>
      </c>
    </row>
    <row r="705" spans="2:14" s="2" customFormat="1" ht="12.75" x14ac:dyDescent="0.2">
      <c r="B705" s="11" t="s">
        <v>882</v>
      </c>
      <c r="C705" s="11" t="s">
        <v>30</v>
      </c>
      <c r="D705" s="12">
        <v>20401</v>
      </c>
      <c r="E705" s="12" t="s">
        <v>129</v>
      </c>
      <c r="F705" s="12" t="s">
        <v>123</v>
      </c>
      <c r="G705" s="13" t="s">
        <v>1373</v>
      </c>
      <c r="H705" s="13" t="s">
        <v>1374</v>
      </c>
      <c r="I705" s="14" t="s">
        <v>1375</v>
      </c>
      <c r="J705" s="15" t="s">
        <v>24</v>
      </c>
      <c r="K705" s="23">
        <v>2</v>
      </c>
      <c r="L705" s="16">
        <v>8000</v>
      </c>
      <c r="M705" s="17">
        <f t="shared" si="24"/>
        <v>16000</v>
      </c>
      <c r="N705" s="26" t="s">
        <v>26</v>
      </c>
    </row>
    <row r="706" spans="2:14" s="2" customFormat="1" ht="12.75" x14ac:dyDescent="0.2">
      <c r="B706" s="6" t="s">
        <v>882</v>
      </c>
      <c r="C706" s="6" t="s">
        <v>30</v>
      </c>
      <c r="D706" s="6">
        <v>20401</v>
      </c>
      <c r="E706" s="7">
        <v>50</v>
      </c>
      <c r="F706" s="7" t="s">
        <v>1307</v>
      </c>
      <c r="G706" s="7">
        <v>27112116</v>
      </c>
      <c r="H706" s="8">
        <v>90008581</v>
      </c>
      <c r="I706" s="9" t="s">
        <v>1427</v>
      </c>
      <c r="J706" s="20" t="s">
        <v>24</v>
      </c>
      <c r="K706" s="22">
        <v>1</v>
      </c>
      <c r="L706" s="10">
        <v>7500</v>
      </c>
      <c r="M706" s="10">
        <f t="shared" si="24"/>
        <v>7500</v>
      </c>
      <c r="N706" s="25" t="s">
        <v>26</v>
      </c>
    </row>
    <row r="707" spans="2:14" s="2" customFormat="1" ht="12.75" x14ac:dyDescent="0.2">
      <c r="B707" s="11" t="s">
        <v>882</v>
      </c>
      <c r="C707" s="11" t="s">
        <v>30</v>
      </c>
      <c r="D707" s="12">
        <v>20401</v>
      </c>
      <c r="E707" s="12" t="s">
        <v>1428</v>
      </c>
      <c r="F707" s="12" t="s">
        <v>963</v>
      </c>
      <c r="G707" s="13" t="s">
        <v>1389</v>
      </c>
      <c r="H707" s="13" t="s">
        <v>1390</v>
      </c>
      <c r="I707" s="14" t="s">
        <v>1391</v>
      </c>
      <c r="J707" s="15" t="s">
        <v>24</v>
      </c>
      <c r="K707" s="23">
        <v>15</v>
      </c>
      <c r="L707" s="16">
        <v>5000</v>
      </c>
      <c r="M707" s="17">
        <f t="shared" si="24"/>
        <v>75000</v>
      </c>
      <c r="N707" s="26" t="s">
        <v>26</v>
      </c>
    </row>
    <row r="708" spans="2:14" s="2" customFormat="1" ht="12.75" x14ac:dyDescent="0.2">
      <c r="B708" s="6" t="s">
        <v>882</v>
      </c>
      <c r="C708" s="6" t="s">
        <v>30</v>
      </c>
      <c r="D708" s="6">
        <v>20401</v>
      </c>
      <c r="E708" s="7">
        <v>190</v>
      </c>
      <c r="F708" s="7" t="s">
        <v>76</v>
      </c>
      <c r="G708" s="7">
        <v>27111503</v>
      </c>
      <c r="H708" s="8">
        <v>92012382</v>
      </c>
      <c r="I708" s="9" t="s">
        <v>1400</v>
      </c>
      <c r="J708" s="20" t="s">
        <v>24</v>
      </c>
      <c r="K708" s="22">
        <v>28</v>
      </c>
      <c r="L708" s="10">
        <v>4000</v>
      </c>
      <c r="M708" s="10">
        <f t="shared" si="24"/>
        <v>112000</v>
      </c>
      <c r="N708" s="25" t="s">
        <v>26</v>
      </c>
    </row>
    <row r="709" spans="2:14" s="2" customFormat="1" ht="12.75" x14ac:dyDescent="0.2">
      <c r="B709" s="11" t="s">
        <v>882</v>
      </c>
      <c r="C709" s="11" t="s">
        <v>30</v>
      </c>
      <c r="D709" s="12">
        <v>20401</v>
      </c>
      <c r="E709" s="12">
        <v>900</v>
      </c>
      <c r="F709" s="12" t="s">
        <v>1410</v>
      </c>
      <c r="G709" s="13">
        <v>27112003</v>
      </c>
      <c r="H709" s="13">
        <v>92029673</v>
      </c>
      <c r="I709" s="14" t="s">
        <v>1411</v>
      </c>
      <c r="J709" s="15" t="s">
        <v>24</v>
      </c>
      <c r="K709" s="23">
        <v>4</v>
      </c>
      <c r="L709" s="16">
        <v>9000</v>
      </c>
      <c r="M709" s="17">
        <f t="shared" si="24"/>
        <v>36000</v>
      </c>
      <c r="N709" s="26" t="s">
        <v>26</v>
      </c>
    </row>
    <row r="710" spans="2:14" s="2" customFormat="1" ht="25.5" x14ac:dyDescent="0.2">
      <c r="B710" s="6" t="s">
        <v>882</v>
      </c>
      <c r="C710" s="6" t="s">
        <v>30</v>
      </c>
      <c r="D710" s="6">
        <v>20401</v>
      </c>
      <c r="E710" s="7">
        <v>900</v>
      </c>
      <c r="F710" s="7" t="s">
        <v>1415</v>
      </c>
      <c r="G710" s="7">
        <v>27111908</v>
      </c>
      <c r="H710" s="8">
        <v>92079037</v>
      </c>
      <c r="I710" s="9" t="s">
        <v>1416</v>
      </c>
      <c r="J710" s="20" t="s">
        <v>24</v>
      </c>
      <c r="K710" s="22">
        <v>2</v>
      </c>
      <c r="L710" s="10">
        <v>10000</v>
      </c>
      <c r="M710" s="10">
        <f t="shared" si="24"/>
        <v>20000</v>
      </c>
      <c r="N710" s="25" t="s">
        <v>26</v>
      </c>
    </row>
    <row r="711" spans="2:14" s="2" customFormat="1" ht="38.25" x14ac:dyDescent="0.2">
      <c r="B711" s="11" t="s">
        <v>882</v>
      </c>
      <c r="C711" s="11" t="s">
        <v>30</v>
      </c>
      <c r="D711" s="12">
        <v>20401</v>
      </c>
      <c r="E711" s="12">
        <v>900</v>
      </c>
      <c r="F711" s="12" t="s">
        <v>1423</v>
      </c>
      <c r="G711" s="13">
        <v>27111908</v>
      </c>
      <c r="H711" s="13">
        <v>92079622</v>
      </c>
      <c r="I711" s="14" t="s">
        <v>1424</v>
      </c>
      <c r="J711" s="15" t="s">
        <v>24</v>
      </c>
      <c r="K711" s="23">
        <v>20</v>
      </c>
      <c r="L711" s="16">
        <v>7500</v>
      </c>
      <c r="M711" s="17">
        <f t="shared" si="24"/>
        <v>150000</v>
      </c>
      <c r="N711" s="26" t="s">
        <v>26</v>
      </c>
    </row>
    <row r="712" spans="2:14" s="2" customFormat="1" ht="25.5" x14ac:dyDescent="0.2">
      <c r="B712" s="6" t="s">
        <v>882</v>
      </c>
      <c r="C712" s="6" t="s">
        <v>30</v>
      </c>
      <c r="D712" s="6">
        <v>20401</v>
      </c>
      <c r="E712" s="7">
        <v>410</v>
      </c>
      <c r="F712" s="7" t="s">
        <v>735</v>
      </c>
      <c r="G712" s="7">
        <v>10131699</v>
      </c>
      <c r="H712" s="8">
        <v>92080734</v>
      </c>
      <c r="I712" s="9" t="s">
        <v>1387</v>
      </c>
      <c r="J712" s="20" t="s">
        <v>24</v>
      </c>
      <c r="K712" s="22">
        <v>2</v>
      </c>
      <c r="L712" s="10">
        <v>15000</v>
      </c>
      <c r="M712" s="10">
        <f t="shared" si="24"/>
        <v>30000</v>
      </c>
      <c r="N712" s="25" t="s">
        <v>26</v>
      </c>
    </row>
    <row r="713" spans="2:14" s="2" customFormat="1" ht="25.5" x14ac:dyDescent="0.2">
      <c r="B713" s="11" t="s">
        <v>882</v>
      </c>
      <c r="C713" s="11" t="s">
        <v>30</v>
      </c>
      <c r="D713" s="12">
        <v>20401</v>
      </c>
      <c r="E713" s="12" t="s">
        <v>1429</v>
      </c>
      <c r="F713" s="12" t="s">
        <v>1430</v>
      </c>
      <c r="G713" s="13">
        <v>27111904</v>
      </c>
      <c r="H713" s="13">
        <v>92011262</v>
      </c>
      <c r="I713" s="14" t="s">
        <v>1431</v>
      </c>
      <c r="J713" s="15" t="s">
        <v>24</v>
      </c>
      <c r="K713" s="23">
        <v>20</v>
      </c>
      <c r="L713" s="16">
        <v>2500</v>
      </c>
      <c r="M713" s="17">
        <f t="shared" si="24"/>
        <v>50000</v>
      </c>
      <c r="N713" s="26" t="s">
        <v>26</v>
      </c>
    </row>
    <row r="714" spans="2:14" s="2" customFormat="1" ht="12.75" x14ac:dyDescent="0.2">
      <c r="B714" s="6" t="s">
        <v>882</v>
      </c>
      <c r="C714" s="6" t="s">
        <v>27</v>
      </c>
      <c r="D714" s="6" t="s">
        <v>1432</v>
      </c>
      <c r="E714" s="7" t="s">
        <v>19</v>
      </c>
      <c r="F714" s="7" t="s">
        <v>1433</v>
      </c>
      <c r="G714" s="7">
        <v>31171804</v>
      </c>
      <c r="H714" s="8">
        <v>92083019</v>
      </c>
      <c r="I714" s="9" t="s">
        <v>1434</v>
      </c>
      <c r="J714" s="20" t="s">
        <v>24</v>
      </c>
      <c r="K714" s="22">
        <v>1</v>
      </c>
      <c r="L714" s="10">
        <v>500000</v>
      </c>
      <c r="M714" s="10">
        <f t="shared" si="24"/>
        <v>500000</v>
      </c>
      <c r="N714" s="25" t="s">
        <v>26</v>
      </c>
    </row>
    <row r="715" spans="2:14" s="2" customFormat="1" ht="12.75" x14ac:dyDescent="0.2">
      <c r="B715" s="11" t="s">
        <v>882</v>
      </c>
      <c r="C715" s="11" t="s">
        <v>27</v>
      </c>
      <c r="D715" s="12" t="s">
        <v>1432</v>
      </c>
      <c r="E715" s="12" t="s">
        <v>19</v>
      </c>
      <c r="F715" s="12" t="s">
        <v>1435</v>
      </c>
      <c r="G715" s="13">
        <v>27112814</v>
      </c>
      <c r="H715" s="13">
        <v>92009622</v>
      </c>
      <c r="I715" s="14" t="s">
        <v>1436</v>
      </c>
      <c r="J715" s="15" t="s">
        <v>24</v>
      </c>
      <c r="K715" s="23">
        <v>25</v>
      </c>
      <c r="L715" s="16">
        <v>500</v>
      </c>
      <c r="M715" s="17">
        <f t="shared" si="24"/>
        <v>12500</v>
      </c>
      <c r="N715" s="26" t="s">
        <v>26</v>
      </c>
    </row>
    <row r="716" spans="2:14" s="2" customFormat="1" ht="12.75" x14ac:dyDescent="0.2">
      <c r="B716" s="6" t="s">
        <v>882</v>
      </c>
      <c r="C716" s="6" t="s">
        <v>27</v>
      </c>
      <c r="D716" s="6" t="s">
        <v>1432</v>
      </c>
      <c r="E716" s="7" t="s">
        <v>19</v>
      </c>
      <c r="F716" s="7" t="s">
        <v>110</v>
      </c>
      <c r="G716" s="7">
        <v>46182005</v>
      </c>
      <c r="H716" s="8">
        <v>92002939</v>
      </c>
      <c r="I716" s="9" t="s">
        <v>1437</v>
      </c>
      <c r="J716" s="20" t="s">
        <v>24</v>
      </c>
      <c r="K716" s="22">
        <v>1</v>
      </c>
      <c r="L716" s="10">
        <v>10000</v>
      </c>
      <c r="M716" s="10">
        <f t="shared" si="24"/>
        <v>10000</v>
      </c>
      <c r="N716" s="25" t="s">
        <v>26</v>
      </c>
    </row>
    <row r="717" spans="2:14" s="2" customFormat="1" ht="25.5" x14ac:dyDescent="0.2">
      <c r="B717" s="11" t="s">
        <v>882</v>
      </c>
      <c r="C717" s="11" t="s">
        <v>27</v>
      </c>
      <c r="D717" s="12" t="s">
        <v>1432</v>
      </c>
      <c r="E717" s="12" t="s">
        <v>19</v>
      </c>
      <c r="F717" s="12" t="s">
        <v>110</v>
      </c>
      <c r="G717" s="13">
        <v>46182005</v>
      </c>
      <c r="H717" s="13">
        <v>92026976</v>
      </c>
      <c r="I717" s="14" t="s">
        <v>1438</v>
      </c>
      <c r="J717" s="15" t="s">
        <v>24</v>
      </c>
      <c r="K717" s="23">
        <v>1</v>
      </c>
      <c r="L717" s="16">
        <v>3500</v>
      </c>
      <c r="M717" s="17">
        <f t="shared" si="24"/>
        <v>3500</v>
      </c>
      <c r="N717" s="26" t="s">
        <v>26</v>
      </c>
    </row>
    <row r="718" spans="2:14" s="2" customFormat="1" ht="25.5" x14ac:dyDescent="0.2">
      <c r="B718" s="6" t="s">
        <v>882</v>
      </c>
      <c r="C718" s="6" t="s">
        <v>30</v>
      </c>
      <c r="D718" s="6" t="s">
        <v>1432</v>
      </c>
      <c r="E718" s="7" t="s">
        <v>19</v>
      </c>
      <c r="F718" s="7" t="s">
        <v>110</v>
      </c>
      <c r="G718" s="7">
        <v>46182005</v>
      </c>
      <c r="H718" s="8">
        <v>92026976</v>
      </c>
      <c r="I718" s="9" t="s">
        <v>1438</v>
      </c>
      <c r="J718" s="20" t="s">
        <v>24</v>
      </c>
      <c r="K718" s="22">
        <v>100</v>
      </c>
      <c r="L718" s="10">
        <v>3500</v>
      </c>
      <c r="M718" s="10">
        <f t="shared" si="24"/>
        <v>350000</v>
      </c>
      <c r="N718" s="25" t="s">
        <v>26</v>
      </c>
    </row>
    <row r="719" spans="2:14" s="2" customFormat="1" ht="12.75" x14ac:dyDescent="0.2">
      <c r="B719" s="11" t="s">
        <v>882</v>
      </c>
      <c r="C719" s="11" t="s">
        <v>30</v>
      </c>
      <c r="D719" s="12" t="s">
        <v>1432</v>
      </c>
      <c r="E719" s="12" t="s">
        <v>19</v>
      </c>
      <c r="F719" s="12" t="s">
        <v>110</v>
      </c>
      <c r="G719" s="13">
        <v>46182005</v>
      </c>
      <c r="H719" s="13">
        <v>92002939</v>
      </c>
      <c r="I719" s="14" t="s">
        <v>1437</v>
      </c>
      <c r="J719" s="15" t="s">
        <v>24</v>
      </c>
      <c r="K719" s="23">
        <v>20</v>
      </c>
      <c r="L719" s="16">
        <v>10000</v>
      </c>
      <c r="M719" s="17">
        <f t="shared" si="24"/>
        <v>200000</v>
      </c>
      <c r="N719" s="26" t="s">
        <v>26</v>
      </c>
    </row>
    <row r="720" spans="2:14" s="2" customFormat="1" ht="51" x14ac:dyDescent="0.2">
      <c r="B720" s="6" t="s">
        <v>882</v>
      </c>
      <c r="C720" s="6" t="s">
        <v>27</v>
      </c>
      <c r="D720" s="6">
        <v>20599</v>
      </c>
      <c r="E720" s="7" t="s">
        <v>341</v>
      </c>
      <c r="F720" s="7" t="s">
        <v>1344</v>
      </c>
      <c r="G720" s="7">
        <v>24112404</v>
      </c>
      <c r="H720" s="8">
        <v>90028680</v>
      </c>
      <c r="I720" s="9" t="s">
        <v>1439</v>
      </c>
      <c r="J720" s="20" t="s">
        <v>24</v>
      </c>
      <c r="K720" s="22">
        <v>40</v>
      </c>
      <c r="L720" s="10">
        <v>3442</v>
      </c>
      <c r="M720" s="10">
        <f t="shared" si="24"/>
        <v>137680</v>
      </c>
      <c r="N720" s="25" t="s">
        <v>26</v>
      </c>
    </row>
    <row r="721" spans="2:14" s="2" customFormat="1" ht="51" x14ac:dyDescent="0.2">
      <c r="B721" s="11" t="s">
        <v>882</v>
      </c>
      <c r="C721" s="11" t="s">
        <v>27</v>
      </c>
      <c r="D721" s="12">
        <v>20599</v>
      </c>
      <c r="E721" s="12" t="s">
        <v>341</v>
      </c>
      <c r="F721" s="12" t="s">
        <v>1344</v>
      </c>
      <c r="G721" s="13">
        <v>24112404</v>
      </c>
      <c r="H721" s="13">
        <v>90028680</v>
      </c>
      <c r="I721" s="14" t="s">
        <v>1440</v>
      </c>
      <c r="J721" s="15" t="s">
        <v>24</v>
      </c>
      <c r="K721" s="23">
        <v>40</v>
      </c>
      <c r="L721" s="16">
        <v>11000</v>
      </c>
      <c r="M721" s="17">
        <f t="shared" si="24"/>
        <v>440000</v>
      </c>
      <c r="N721" s="26" t="s">
        <v>26</v>
      </c>
    </row>
    <row r="722" spans="2:14" s="2" customFormat="1" ht="12.75" x14ac:dyDescent="0.2">
      <c r="B722" s="6" t="s">
        <v>882</v>
      </c>
      <c r="C722" s="6" t="s">
        <v>27</v>
      </c>
      <c r="D722" s="6">
        <v>20599</v>
      </c>
      <c r="E722" s="7" t="s">
        <v>341</v>
      </c>
      <c r="F722" s="7" t="s">
        <v>1441</v>
      </c>
      <c r="G722" s="7">
        <v>24121508</v>
      </c>
      <c r="H722" s="8">
        <v>92078586</v>
      </c>
      <c r="I722" s="9" t="s">
        <v>1442</v>
      </c>
      <c r="J722" s="20" t="s">
        <v>24</v>
      </c>
      <c r="K722" s="22">
        <v>28000</v>
      </c>
      <c r="L722" s="10">
        <v>68</v>
      </c>
      <c r="M722" s="10">
        <f t="shared" si="24"/>
        <v>1904000</v>
      </c>
      <c r="N722" s="25" t="s">
        <v>26</v>
      </c>
    </row>
    <row r="723" spans="2:14" s="2" customFormat="1" ht="25.5" x14ac:dyDescent="0.2">
      <c r="B723" s="11" t="s">
        <v>882</v>
      </c>
      <c r="C723" s="11" t="s">
        <v>27</v>
      </c>
      <c r="D723" s="12">
        <v>20599</v>
      </c>
      <c r="E723" s="12" t="s">
        <v>341</v>
      </c>
      <c r="F723" s="12" t="s">
        <v>1443</v>
      </c>
      <c r="G723" s="13">
        <v>10139902</v>
      </c>
      <c r="H723" s="13">
        <v>92080067</v>
      </c>
      <c r="I723" s="14" t="s">
        <v>1444</v>
      </c>
      <c r="J723" s="15" t="s">
        <v>957</v>
      </c>
      <c r="K723" s="23">
        <v>20</v>
      </c>
      <c r="L723" s="16">
        <v>2800</v>
      </c>
      <c r="M723" s="17">
        <f t="shared" si="24"/>
        <v>56000</v>
      </c>
      <c r="N723" s="26" t="s">
        <v>26</v>
      </c>
    </row>
    <row r="724" spans="2:14" s="2" customFormat="1" ht="63.75" x14ac:dyDescent="0.2">
      <c r="B724" s="6" t="s">
        <v>882</v>
      </c>
      <c r="C724" s="6" t="s">
        <v>28</v>
      </c>
      <c r="D724" s="6">
        <v>20599</v>
      </c>
      <c r="E724" s="7" t="s">
        <v>341</v>
      </c>
      <c r="F724" s="7" t="s">
        <v>1344</v>
      </c>
      <c r="G724" s="7">
        <v>24112404</v>
      </c>
      <c r="H724" s="8">
        <v>92201592</v>
      </c>
      <c r="I724" s="9" t="s">
        <v>1445</v>
      </c>
      <c r="J724" s="20" t="s">
        <v>24</v>
      </c>
      <c r="K724" s="22">
        <v>1000</v>
      </c>
      <c r="L724" s="10">
        <v>7000</v>
      </c>
      <c r="M724" s="10">
        <f t="shared" si="24"/>
        <v>7000000</v>
      </c>
      <c r="N724" s="25" t="s">
        <v>26</v>
      </c>
    </row>
    <row r="725" spans="2:14" s="2" customFormat="1" ht="12.75" x14ac:dyDescent="0.2">
      <c r="B725" s="11" t="s">
        <v>882</v>
      </c>
      <c r="C725" s="11" t="s">
        <v>30</v>
      </c>
      <c r="D725" s="12">
        <v>20606</v>
      </c>
      <c r="E725" s="12" t="s">
        <v>145</v>
      </c>
      <c r="F725" s="12" t="s">
        <v>963</v>
      </c>
      <c r="G725" s="13">
        <v>20111714</v>
      </c>
      <c r="H725" s="13">
        <v>92136526</v>
      </c>
      <c r="I725" s="14" t="s">
        <v>1318</v>
      </c>
      <c r="J725" s="15" t="s">
        <v>24</v>
      </c>
      <c r="K725" s="23">
        <v>200</v>
      </c>
      <c r="L725" s="16">
        <v>550</v>
      </c>
      <c r="M725" s="17">
        <f t="shared" si="24"/>
        <v>110000</v>
      </c>
      <c r="N725" s="26" t="s">
        <v>26</v>
      </c>
    </row>
    <row r="726" spans="2:14" s="2" customFormat="1" ht="12.75" x14ac:dyDescent="0.2">
      <c r="B726" s="6" t="s">
        <v>882</v>
      </c>
      <c r="C726" s="6" t="s">
        <v>27</v>
      </c>
      <c r="D726" s="6">
        <v>29901</v>
      </c>
      <c r="E726" s="7" t="s">
        <v>1161</v>
      </c>
      <c r="F726" s="7" t="s">
        <v>1190</v>
      </c>
      <c r="G726" s="7" t="s">
        <v>2108</v>
      </c>
      <c r="H726" s="8" t="s">
        <v>2109</v>
      </c>
      <c r="I726" s="9" t="s">
        <v>1446</v>
      </c>
      <c r="J726" s="20" t="s">
        <v>24</v>
      </c>
      <c r="K726" s="22">
        <v>500</v>
      </c>
      <c r="L726" s="10">
        <v>1000</v>
      </c>
      <c r="M726" s="10">
        <f t="shared" si="24"/>
        <v>500000</v>
      </c>
      <c r="N726" s="25" t="s">
        <v>26</v>
      </c>
    </row>
    <row r="727" spans="2:14" s="2" customFormat="1" ht="12.75" x14ac:dyDescent="0.2">
      <c r="B727" s="11" t="s">
        <v>882</v>
      </c>
      <c r="C727" s="11" t="s">
        <v>27</v>
      </c>
      <c r="D727" s="12">
        <v>29901</v>
      </c>
      <c r="E727" s="12">
        <v>420</v>
      </c>
      <c r="F727" s="12" t="s">
        <v>770</v>
      </c>
      <c r="G727" s="13">
        <v>27112311</v>
      </c>
      <c r="H727" s="13">
        <v>90015389</v>
      </c>
      <c r="I727" s="14" t="s">
        <v>1447</v>
      </c>
      <c r="J727" s="15" t="s">
        <v>24</v>
      </c>
      <c r="K727" s="23">
        <v>50</v>
      </c>
      <c r="L727" s="16">
        <v>1000</v>
      </c>
      <c r="M727" s="17">
        <f t="shared" si="24"/>
        <v>50000</v>
      </c>
      <c r="N727" s="26" t="s">
        <v>26</v>
      </c>
    </row>
    <row r="728" spans="2:14" s="2" customFormat="1" ht="12.75" x14ac:dyDescent="0.2">
      <c r="B728" s="6" t="s">
        <v>882</v>
      </c>
      <c r="C728" s="6" t="s">
        <v>27</v>
      </c>
      <c r="D728" s="6">
        <v>29902</v>
      </c>
      <c r="E728" s="7" t="s">
        <v>389</v>
      </c>
      <c r="F728" s="7" t="s">
        <v>1448</v>
      </c>
      <c r="G728" s="7">
        <v>42142523</v>
      </c>
      <c r="H728" s="8">
        <v>90039126</v>
      </c>
      <c r="I728" s="9" t="s">
        <v>1449</v>
      </c>
      <c r="J728" s="20" t="s">
        <v>24</v>
      </c>
      <c r="K728" s="22">
        <v>2</v>
      </c>
      <c r="L728" s="10">
        <v>29300</v>
      </c>
      <c r="M728" s="10">
        <f t="shared" si="24"/>
        <v>58600</v>
      </c>
      <c r="N728" s="25" t="s">
        <v>26</v>
      </c>
    </row>
    <row r="729" spans="2:14" s="2" customFormat="1" ht="12.75" x14ac:dyDescent="0.2">
      <c r="B729" s="11" t="s">
        <v>882</v>
      </c>
      <c r="C729" s="11" t="s">
        <v>27</v>
      </c>
      <c r="D729" s="12">
        <v>29902</v>
      </c>
      <c r="E729" s="12" t="s">
        <v>417</v>
      </c>
      <c r="F729" s="12" t="s">
        <v>62</v>
      </c>
      <c r="G729" s="13">
        <v>42142609</v>
      </c>
      <c r="H729" s="13">
        <v>90013921</v>
      </c>
      <c r="I729" s="14" t="s">
        <v>1450</v>
      </c>
      <c r="J729" s="15" t="s">
        <v>24</v>
      </c>
      <c r="K729" s="23">
        <v>200</v>
      </c>
      <c r="L729" s="16">
        <v>91</v>
      </c>
      <c r="M729" s="17">
        <f t="shared" si="24"/>
        <v>18200</v>
      </c>
      <c r="N729" s="26" t="s">
        <v>26</v>
      </c>
    </row>
    <row r="730" spans="2:14" s="2" customFormat="1" ht="12.75" x14ac:dyDescent="0.2">
      <c r="B730" s="6" t="s">
        <v>882</v>
      </c>
      <c r="C730" s="6" t="s">
        <v>27</v>
      </c>
      <c r="D730" s="6">
        <v>29902</v>
      </c>
      <c r="E730" s="7" t="s">
        <v>429</v>
      </c>
      <c r="F730" s="7" t="s">
        <v>434</v>
      </c>
      <c r="G730" s="7">
        <v>42132205</v>
      </c>
      <c r="H730" s="8">
        <v>90028352</v>
      </c>
      <c r="I730" s="9" t="s">
        <v>1451</v>
      </c>
      <c r="J730" s="20" t="s">
        <v>24</v>
      </c>
      <c r="K730" s="22">
        <v>100</v>
      </c>
      <c r="L730" s="10">
        <v>91</v>
      </c>
      <c r="M730" s="10">
        <f t="shared" si="24"/>
        <v>9100</v>
      </c>
      <c r="N730" s="25" t="s">
        <v>26</v>
      </c>
    </row>
    <row r="731" spans="2:14" s="2" customFormat="1" ht="12.75" x14ac:dyDescent="0.2">
      <c r="B731" s="11" t="s">
        <v>882</v>
      </c>
      <c r="C731" s="11" t="s">
        <v>27</v>
      </c>
      <c r="D731" s="12" t="s">
        <v>395</v>
      </c>
      <c r="E731" s="12" t="s">
        <v>429</v>
      </c>
      <c r="F731" s="12" t="s">
        <v>1452</v>
      </c>
      <c r="G731" s="13">
        <v>42132203</v>
      </c>
      <c r="H731" s="13">
        <v>92084989</v>
      </c>
      <c r="I731" s="14" t="s">
        <v>1453</v>
      </c>
      <c r="J731" s="15" t="s">
        <v>24</v>
      </c>
      <c r="K731" s="23">
        <v>200</v>
      </c>
      <c r="L731" s="16">
        <v>160</v>
      </c>
      <c r="M731" s="17">
        <f t="shared" si="24"/>
        <v>32000</v>
      </c>
      <c r="N731" s="26" t="s">
        <v>26</v>
      </c>
    </row>
    <row r="732" spans="2:14" s="2" customFormat="1" ht="12.75" x14ac:dyDescent="0.2">
      <c r="B732" s="6" t="s">
        <v>882</v>
      </c>
      <c r="C732" s="6" t="s">
        <v>30</v>
      </c>
      <c r="D732" s="6">
        <v>29902</v>
      </c>
      <c r="E732" s="7" t="s">
        <v>615</v>
      </c>
      <c r="F732" s="7" t="s">
        <v>390</v>
      </c>
      <c r="G732" s="7">
        <v>42142523</v>
      </c>
      <c r="H732" s="8">
        <v>90039126</v>
      </c>
      <c r="I732" s="9" t="s">
        <v>1449</v>
      </c>
      <c r="J732" s="20" t="s">
        <v>24</v>
      </c>
      <c r="K732" s="22">
        <v>1000</v>
      </c>
      <c r="L732" s="10">
        <v>3500</v>
      </c>
      <c r="M732" s="10">
        <f t="shared" si="24"/>
        <v>3500000</v>
      </c>
      <c r="N732" s="25" t="s">
        <v>26</v>
      </c>
    </row>
    <row r="733" spans="2:14" s="2" customFormat="1" ht="12.75" x14ac:dyDescent="0.2">
      <c r="B733" s="11" t="s">
        <v>882</v>
      </c>
      <c r="C733" s="11" t="s">
        <v>30</v>
      </c>
      <c r="D733" s="12">
        <v>29902</v>
      </c>
      <c r="E733" s="12" t="s">
        <v>94</v>
      </c>
      <c r="F733" s="12" t="s">
        <v>62</v>
      </c>
      <c r="G733" s="13">
        <v>42142609</v>
      </c>
      <c r="H733" s="13">
        <v>90013921</v>
      </c>
      <c r="I733" s="14" t="s">
        <v>1450</v>
      </c>
      <c r="J733" s="15" t="s">
        <v>24</v>
      </c>
      <c r="K733" s="23">
        <v>1000</v>
      </c>
      <c r="L733" s="16">
        <v>250</v>
      </c>
      <c r="M733" s="17">
        <f t="shared" si="24"/>
        <v>250000</v>
      </c>
      <c r="N733" s="26" t="s">
        <v>26</v>
      </c>
    </row>
    <row r="734" spans="2:14" s="2" customFormat="1" ht="12.75" x14ac:dyDescent="0.2">
      <c r="B734" s="6" t="s">
        <v>882</v>
      </c>
      <c r="C734" s="6" t="s">
        <v>30</v>
      </c>
      <c r="D734" s="6">
        <v>29903</v>
      </c>
      <c r="E734" s="7">
        <v>900</v>
      </c>
      <c r="F734" s="7" t="s">
        <v>1454</v>
      </c>
      <c r="G734" s="7">
        <v>24121508</v>
      </c>
      <c r="H734" s="8">
        <v>92078586</v>
      </c>
      <c r="I734" s="9" t="s">
        <v>1442</v>
      </c>
      <c r="J734" s="20" t="s">
        <v>24</v>
      </c>
      <c r="K734" s="22">
        <v>560</v>
      </c>
      <c r="L734" s="10">
        <v>200</v>
      </c>
      <c r="M734" s="10">
        <f t="shared" si="24"/>
        <v>112000</v>
      </c>
      <c r="N734" s="25" t="s">
        <v>26</v>
      </c>
    </row>
    <row r="735" spans="2:14" s="2" customFormat="1" ht="25.5" x14ac:dyDescent="0.2">
      <c r="B735" s="11" t="s">
        <v>882</v>
      </c>
      <c r="C735" s="11" t="s">
        <v>27</v>
      </c>
      <c r="D735" s="12">
        <v>29904</v>
      </c>
      <c r="E735" s="12" t="s">
        <v>109</v>
      </c>
      <c r="F735" s="12" t="s">
        <v>118</v>
      </c>
      <c r="G735" s="13">
        <v>46181604</v>
      </c>
      <c r="H735" s="13">
        <v>90017969</v>
      </c>
      <c r="I735" s="14" t="s">
        <v>1455</v>
      </c>
      <c r="J735" s="15" t="s">
        <v>114</v>
      </c>
      <c r="K735" s="23">
        <v>30</v>
      </c>
      <c r="L735" s="16">
        <v>3500</v>
      </c>
      <c r="M735" s="17">
        <f t="shared" si="24"/>
        <v>105000</v>
      </c>
      <c r="N735" s="26" t="s">
        <v>26</v>
      </c>
    </row>
    <row r="736" spans="2:14" s="2" customFormat="1" ht="12.75" x14ac:dyDescent="0.2">
      <c r="B736" s="6" t="s">
        <v>882</v>
      </c>
      <c r="C736" s="6" t="s">
        <v>27</v>
      </c>
      <c r="D736" s="6">
        <v>29904</v>
      </c>
      <c r="E736" s="7" t="s">
        <v>1456</v>
      </c>
      <c r="F736" s="7" t="s">
        <v>118</v>
      </c>
      <c r="G736" s="7" t="s">
        <v>1457</v>
      </c>
      <c r="H736" s="8" t="s">
        <v>1458</v>
      </c>
      <c r="I736" s="9" t="s">
        <v>1459</v>
      </c>
      <c r="J736" s="20" t="s">
        <v>24</v>
      </c>
      <c r="K736" s="22">
        <v>188</v>
      </c>
      <c r="L736" s="10">
        <v>7323</v>
      </c>
      <c r="M736" s="10">
        <f t="shared" si="24"/>
        <v>1376724</v>
      </c>
      <c r="N736" s="25" t="s">
        <v>26</v>
      </c>
    </row>
    <row r="737" spans="2:14" s="2" customFormat="1" ht="12.75" x14ac:dyDescent="0.2">
      <c r="B737" s="11" t="s">
        <v>882</v>
      </c>
      <c r="C737" s="11" t="s">
        <v>27</v>
      </c>
      <c r="D737" s="12">
        <v>29904</v>
      </c>
      <c r="E737" s="12" t="s">
        <v>19</v>
      </c>
      <c r="F737" s="12" t="s">
        <v>1370</v>
      </c>
      <c r="G737" s="13">
        <v>46181501</v>
      </c>
      <c r="H737" s="13">
        <v>92007915</v>
      </c>
      <c r="I737" s="14" t="s">
        <v>1460</v>
      </c>
      <c r="J737" s="15" t="s">
        <v>24</v>
      </c>
      <c r="K737" s="23">
        <v>50</v>
      </c>
      <c r="L737" s="16">
        <v>25000</v>
      </c>
      <c r="M737" s="17">
        <f t="shared" ref="M737:M800" si="25">K737*L737</f>
        <v>1250000</v>
      </c>
      <c r="N737" s="26" t="s">
        <v>26</v>
      </c>
    </row>
    <row r="738" spans="2:14" s="2" customFormat="1" ht="12.75" x14ac:dyDescent="0.2">
      <c r="B738" s="6" t="s">
        <v>882</v>
      </c>
      <c r="C738" s="6" t="s">
        <v>27</v>
      </c>
      <c r="D738" s="6">
        <v>29904</v>
      </c>
      <c r="E738" s="7" t="s">
        <v>19</v>
      </c>
      <c r="F738" s="7" t="s">
        <v>1461</v>
      </c>
      <c r="G738" s="7">
        <v>46181516</v>
      </c>
      <c r="H738" s="8">
        <v>90017803</v>
      </c>
      <c r="I738" s="9" t="s">
        <v>1462</v>
      </c>
      <c r="J738" s="20" t="s">
        <v>24</v>
      </c>
      <c r="K738" s="22">
        <v>50</v>
      </c>
      <c r="L738" s="10">
        <v>15000</v>
      </c>
      <c r="M738" s="10">
        <f t="shared" si="25"/>
        <v>750000</v>
      </c>
      <c r="N738" s="25" t="s">
        <v>26</v>
      </c>
    </row>
    <row r="739" spans="2:14" s="2" customFormat="1" ht="25.5" x14ac:dyDescent="0.2">
      <c r="B739" s="11" t="s">
        <v>882</v>
      </c>
      <c r="C739" s="11" t="s">
        <v>27</v>
      </c>
      <c r="D739" s="12">
        <v>29904</v>
      </c>
      <c r="E739" s="12" t="s">
        <v>1212</v>
      </c>
      <c r="F739" s="12" t="s">
        <v>95</v>
      </c>
      <c r="G739" s="13">
        <v>31151504</v>
      </c>
      <c r="H739" s="13">
        <v>92073831</v>
      </c>
      <c r="I739" s="14" t="s">
        <v>1463</v>
      </c>
      <c r="J739" s="15" t="s">
        <v>24</v>
      </c>
      <c r="K739" s="23">
        <v>40</v>
      </c>
      <c r="L739" s="16">
        <v>900</v>
      </c>
      <c r="M739" s="17">
        <f t="shared" si="25"/>
        <v>36000</v>
      </c>
      <c r="N739" s="26" t="s">
        <v>26</v>
      </c>
    </row>
    <row r="740" spans="2:14" s="2" customFormat="1" ht="38.25" x14ac:dyDescent="0.2">
      <c r="B740" s="6" t="s">
        <v>882</v>
      </c>
      <c r="C740" s="6" t="s">
        <v>27</v>
      </c>
      <c r="D740" s="6">
        <v>29904</v>
      </c>
      <c r="E740" s="7" t="s">
        <v>1464</v>
      </c>
      <c r="F740" s="7" t="s">
        <v>1465</v>
      </c>
      <c r="G740" s="7">
        <v>31152102</v>
      </c>
      <c r="H740" s="8">
        <v>90019396</v>
      </c>
      <c r="I740" s="9" t="s">
        <v>1466</v>
      </c>
      <c r="J740" s="20" t="s">
        <v>1337</v>
      </c>
      <c r="K740" s="22">
        <v>6</v>
      </c>
      <c r="L740" s="10">
        <v>12000</v>
      </c>
      <c r="M740" s="10">
        <f t="shared" si="25"/>
        <v>72000</v>
      </c>
      <c r="N740" s="25" t="s">
        <v>26</v>
      </c>
    </row>
    <row r="741" spans="2:14" s="2" customFormat="1" ht="25.5" x14ac:dyDescent="0.2">
      <c r="B741" s="11" t="s">
        <v>882</v>
      </c>
      <c r="C741" s="11" t="s">
        <v>27</v>
      </c>
      <c r="D741" s="12">
        <v>29904</v>
      </c>
      <c r="E741" s="12" t="s">
        <v>1464</v>
      </c>
      <c r="F741" s="12" t="s">
        <v>99</v>
      </c>
      <c r="G741" s="13">
        <v>31152108</v>
      </c>
      <c r="H741" s="13">
        <v>90031762</v>
      </c>
      <c r="I741" s="14" t="s">
        <v>1467</v>
      </c>
      <c r="J741" s="15" t="s">
        <v>957</v>
      </c>
      <c r="K741" s="23">
        <v>150</v>
      </c>
      <c r="L741" s="16">
        <v>5000</v>
      </c>
      <c r="M741" s="17">
        <f t="shared" si="25"/>
        <v>750000</v>
      </c>
      <c r="N741" s="26" t="s">
        <v>26</v>
      </c>
    </row>
    <row r="742" spans="2:14" s="2" customFormat="1" ht="25.5" x14ac:dyDescent="0.2">
      <c r="B742" s="6" t="s">
        <v>882</v>
      </c>
      <c r="C742" s="6" t="s">
        <v>27</v>
      </c>
      <c r="D742" s="6">
        <v>29904</v>
      </c>
      <c r="E742" s="7" t="s">
        <v>1222</v>
      </c>
      <c r="F742" s="7" t="s">
        <v>62</v>
      </c>
      <c r="G742" s="7">
        <v>46181503</v>
      </c>
      <c r="H742" s="8">
        <v>92007896</v>
      </c>
      <c r="I742" s="9" t="s">
        <v>1468</v>
      </c>
      <c r="J742" s="20" t="s">
        <v>24</v>
      </c>
      <c r="K742" s="22">
        <v>50</v>
      </c>
      <c r="L742" s="10">
        <v>25000</v>
      </c>
      <c r="M742" s="10">
        <f t="shared" si="25"/>
        <v>1250000</v>
      </c>
      <c r="N742" s="25" t="s">
        <v>26</v>
      </c>
    </row>
    <row r="743" spans="2:14" s="2" customFormat="1" ht="38.25" x14ac:dyDescent="0.2">
      <c r="B743" s="11" t="s">
        <v>882</v>
      </c>
      <c r="C743" s="11" t="s">
        <v>27</v>
      </c>
      <c r="D743" s="12">
        <v>29904</v>
      </c>
      <c r="E743" s="12" t="s">
        <v>439</v>
      </c>
      <c r="F743" s="12" t="s">
        <v>123</v>
      </c>
      <c r="G743" s="13">
        <v>21102305</v>
      </c>
      <c r="H743" s="13">
        <v>92135879</v>
      </c>
      <c r="I743" s="14" t="s">
        <v>1469</v>
      </c>
      <c r="J743" s="15" t="s">
        <v>24</v>
      </c>
      <c r="K743" s="23">
        <v>80</v>
      </c>
      <c r="L743" s="16">
        <v>5000</v>
      </c>
      <c r="M743" s="17">
        <f t="shared" si="25"/>
        <v>400000</v>
      </c>
      <c r="N743" s="26" t="s">
        <v>26</v>
      </c>
    </row>
    <row r="744" spans="2:14" s="2" customFormat="1" ht="51" x14ac:dyDescent="0.2">
      <c r="B744" s="6" t="s">
        <v>882</v>
      </c>
      <c r="C744" s="6" t="s">
        <v>27</v>
      </c>
      <c r="D744" s="6">
        <v>29904</v>
      </c>
      <c r="E744" s="7" t="s">
        <v>788</v>
      </c>
      <c r="F744" s="7" t="s">
        <v>76</v>
      </c>
      <c r="G744" s="7">
        <v>46181509</v>
      </c>
      <c r="H744" s="8">
        <v>92080589</v>
      </c>
      <c r="I744" s="9" t="s">
        <v>1470</v>
      </c>
      <c r="J744" s="20" t="s">
        <v>24</v>
      </c>
      <c r="K744" s="22">
        <v>36</v>
      </c>
      <c r="L744" s="10">
        <v>8000</v>
      </c>
      <c r="M744" s="10">
        <f t="shared" si="25"/>
        <v>288000</v>
      </c>
      <c r="N744" s="25" t="s">
        <v>26</v>
      </c>
    </row>
    <row r="745" spans="2:14" s="2" customFormat="1" ht="25.5" x14ac:dyDescent="0.2">
      <c r="B745" s="11" t="s">
        <v>882</v>
      </c>
      <c r="C745" s="11" t="s">
        <v>27</v>
      </c>
      <c r="D745" s="12">
        <v>29904</v>
      </c>
      <c r="E745" s="12" t="s">
        <v>341</v>
      </c>
      <c r="F745" s="12" t="s">
        <v>835</v>
      </c>
      <c r="G745" s="13">
        <v>11162111</v>
      </c>
      <c r="H745" s="13">
        <v>92079987</v>
      </c>
      <c r="I745" s="14" t="s">
        <v>1471</v>
      </c>
      <c r="J745" s="15" t="s">
        <v>24</v>
      </c>
      <c r="K745" s="23">
        <v>5000</v>
      </c>
      <c r="L745" s="16">
        <v>800</v>
      </c>
      <c r="M745" s="17">
        <f t="shared" si="25"/>
        <v>4000000</v>
      </c>
      <c r="N745" s="26" t="s">
        <v>26</v>
      </c>
    </row>
    <row r="746" spans="2:14" s="2" customFormat="1" ht="25.5" x14ac:dyDescent="0.2">
      <c r="B746" s="6" t="s">
        <v>882</v>
      </c>
      <c r="C746" s="6" t="s">
        <v>27</v>
      </c>
      <c r="D746" s="6">
        <v>29904</v>
      </c>
      <c r="E746" s="7" t="s">
        <v>341</v>
      </c>
      <c r="F746" s="7" t="s">
        <v>501</v>
      </c>
      <c r="G746" s="7">
        <v>53102503</v>
      </c>
      <c r="H746" s="8">
        <v>92079427</v>
      </c>
      <c r="I746" s="9" t="s">
        <v>1472</v>
      </c>
      <c r="J746" s="20" t="s">
        <v>24</v>
      </c>
      <c r="K746" s="22">
        <v>10</v>
      </c>
      <c r="L746" s="10">
        <v>8500</v>
      </c>
      <c r="M746" s="10">
        <f t="shared" si="25"/>
        <v>85000</v>
      </c>
      <c r="N746" s="25" t="s">
        <v>26</v>
      </c>
    </row>
    <row r="747" spans="2:14" s="2" customFormat="1" ht="12.75" x14ac:dyDescent="0.2">
      <c r="B747" s="11" t="s">
        <v>882</v>
      </c>
      <c r="C747" s="11" t="s">
        <v>27</v>
      </c>
      <c r="D747" s="12">
        <v>29904</v>
      </c>
      <c r="E747" s="12" t="s">
        <v>341</v>
      </c>
      <c r="F747" s="12" t="s">
        <v>1473</v>
      </c>
      <c r="G747" s="13">
        <v>21102305</v>
      </c>
      <c r="H747" s="13">
        <v>92080735</v>
      </c>
      <c r="I747" s="14" t="s">
        <v>1474</v>
      </c>
      <c r="J747" s="15" t="s">
        <v>1346</v>
      </c>
      <c r="K747" s="23">
        <v>200</v>
      </c>
      <c r="L747" s="16">
        <v>3500</v>
      </c>
      <c r="M747" s="17">
        <f t="shared" si="25"/>
        <v>700000</v>
      </c>
      <c r="N747" s="26" t="s">
        <v>26</v>
      </c>
    </row>
    <row r="748" spans="2:14" s="2" customFormat="1" ht="12.75" x14ac:dyDescent="0.2">
      <c r="B748" s="6" t="s">
        <v>882</v>
      </c>
      <c r="C748" s="6" t="s">
        <v>27</v>
      </c>
      <c r="D748" s="6">
        <v>29904</v>
      </c>
      <c r="E748" s="7" t="s">
        <v>341</v>
      </c>
      <c r="F748" s="7" t="s">
        <v>1473</v>
      </c>
      <c r="G748" s="7">
        <v>21102305</v>
      </c>
      <c r="H748" s="8">
        <v>92080736</v>
      </c>
      <c r="I748" s="9" t="s">
        <v>1475</v>
      </c>
      <c r="J748" s="20" t="s">
        <v>1346</v>
      </c>
      <c r="K748" s="22">
        <v>600</v>
      </c>
      <c r="L748" s="10">
        <v>5000</v>
      </c>
      <c r="M748" s="10">
        <f t="shared" si="25"/>
        <v>3000000</v>
      </c>
      <c r="N748" s="25" t="s">
        <v>26</v>
      </c>
    </row>
    <row r="749" spans="2:14" s="2" customFormat="1" ht="12.75" x14ac:dyDescent="0.2">
      <c r="B749" s="11" t="s">
        <v>882</v>
      </c>
      <c r="C749" s="11" t="s">
        <v>27</v>
      </c>
      <c r="D749" s="12">
        <v>29904</v>
      </c>
      <c r="E749" s="12" t="s">
        <v>341</v>
      </c>
      <c r="F749" s="12" t="s">
        <v>353</v>
      </c>
      <c r="G749" s="13">
        <v>10141606</v>
      </c>
      <c r="H749" s="13">
        <v>92085000</v>
      </c>
      <c r="I749" s="14" t="s">
        <v>1476</v>
      </c>
      <c r="J749" s="15" t="s">
        <v>24</v>
      </c>
      <c r="K749" s="23">
        <v>10</v>
      </c>
      <c r="L749" s="16">
        <v>10000</v>
      </c>
      <c r="M749" s="17">
        <f t="shared" si="25"/>
        <v>100000</v>
      </c>
      <c r="N749" s="26" t="s">
        <v>26</v>
      </c>
    </row>
    <row r="750" spans="2:14" s="2" customFormat="1" ht="12.75" x14ac:dyDescent="0.2">
      <c r="B750" s="6" t="s">
        <v>882</v>
      </c>
      <c r="C750" s="6" t="s">
        <v>27</v>
      </c>
      <c r="D750" s="6">
        <v>29904</v>
      </c>
      <c r="E750" s="7" t="s">
        <v>341</v>
      </c>
      <c r="F750" s="7" t="s">
        <v>353</v>
      </c>
      <c r="G750" s="7">
        <v>10141604</v>
      </c>
      <c r="H750" s="8">
        <v>92084992</v>
      </c>
      <c r="I750" s="9" t="s">
        <v>1477</v>
      </c>
      <c r="J750" s="20" t="s">
        <v>24</v>
      </c>
      <c r="K750" s="22">
        <v>5</v>
      </c>
      <c r="L750" s="10">
        <v>5000</v>
      </c>
      <c r="M750" s="10">
        <f t="shared" si="25"/>
        <v>25000</v>
      </c>
      <c r="N750" s="25" t="s">
        <v>26</v>
      </c>
    </row>
    <row r="751" spans="2:14" s="2" customFormat="1" ht="12.75" x14ac:dyDescent="0.2">
      <c r="B751" s="11" t="s">
        <v>882</v>
      </c>
      <c r="C751" s="11" t="s">
        <v>27</v>
      </c>
      <c r="D751" s="12">
        <v>29904</v>
      </c>
      <c r="E751" s="12" t="s">
        <v>341</v>
      </c>
      <c r="F751" s="12" t="s">
        <v>353</v>
      </c>
      <c r="G751" s="13">
        <v>10141505</v>
      </c>
      <c r="H751" s="13">
        <v>92084993</v>
      </c>
      <c r="I751" s="14" t="s">
        <v>1478</v>
      </c>
      <c r="J751" s="15" t="s">
        <v>24</v>
      </c>
      <c r="K751" s="23">
        <v>2</v>
      </c>
      <c r="L751" s="16">
        <v>8441</v>
      </c>
      <c r="M751" s="17">
        <f t="shared" si="25"/>
        <v>16882</v>
      </c>
      <c r="N751" s="26" t="s">
        <v>26</v>
      </c>
    </row>
    <row r="752" spans="2:14" s="2" customFormat="1" ht="12.75" x14ac:dyDescent="0.2">
      <c r="B752" s="6" t="s">
        <v>882</v>
      </c>
      <c r="C752" s="6" t="s">
        <v>27</v>
      </c>
      <c r="D752" s="6">
        <v>29904</v>
      </c>
      <c r="E752" s="7" t="s">
        <v>341</v>
      </c>
      <c r="F752" s="7" t="s">
        <v>353</v>
      </c>
      <c r="G752" s="7">
        <v>10141505</v>
      </c>
      <c r="H752" s="8">
        <v>92084996</v>
      </c>
      <c r="I752" s="9" t="s">
        <v>1479</v>
      </c>
      <c r="J752" s="20" t="s">
        <v>24</v>
      </c>
      <c r="K752" s="22">
        <v>11</v>
      </c>
      <c r="L752" s="10">
        <v>5740</v>
      </c>
      <c r="M752" s="10">
        <f t="shared" si="25"/>
        <v>63140</v>
      </c>
      <c r="N752" s="25" t="s">
        <v>26</v>
      </c>
    </row>
    <row r="753" spans="2:14" s="2" customFormat="1" ht="51" x14ac:dyDescent="0.2">
      <c r="B753" s="11" t="s">
        <v>882</v>
      </c>
      <c r="C753" s="11" t="s">
        <v>28</v>
      </c>
      <c r="D753" s="12">
        <v>29904</v>
      </c>
      <c r="E753" s="12" t="s">
        <v>403</v>
      </c>
      <c r="F753" s="12" t="s">
        <v>735</v>
      </c>
      <c r="G753" s="13">
        <v>53103096</v>
      </c>
      <c r="H753" s="13">
        <v>92031246</v>
      </c>
      <c r="I753" s="14" t="s">
        <v>1480</v>
      </c>
      <c r="J753" s="15" t="s">
        <v>24</v>
      </c>
      <c r="K753" s="23">
        <v>48</v>
      </c>
      <c r="L753" s="16">
        <v>7000</v>
      </c>
      <c r="M753" s="17">
        <f t="shared" si="25"/>
        <v>336000</v>
      </c>
      <c r="N753" s="26" t="s">
        <v>26</v>
      </c>
    </row>
    <row r="754" spans="2:14" s="2" customFormat="1" ht="38.25" x14ac:dyDescent="0.2">
      <c r="B754" s="6" t="s">
        <v>882</v>
      </c>
      <c r="C754" s="6" t="s">
        <v>28</v>
      </c>
      <c r="D754" s="6">
        <v>29904</v>
      </c>
      <c r="E754" s="7" t="s">
        <v>417</v>
      </c>
      <c r="F754" s="7" t="s">
        <v>76</v>
      </c>
      <c r="G754" s="7">
        <v>53102799</v>
      </c>
      <c r="H754" s="8">
        <v>92003821</v>
      </c>
      <c r="I754" s="9" t="s">
        <v>1481</v>
      </c>
      <c r="J754" s="20" t="s">
        <v>24</v>
      </c>
      <c r="K754" s="22">
        <v>300</v>
      </c>
      <c r="L754" s="10">
        <v>10000</v>
      </c>
      <c r="M754" s="10">
        <f t="shared" si="25"/>
        <v>3000000</v>
      </c>
      <c r="N754" s="25" t="s">
        <v>26</v>
      </c>
    </row>
    <row r="755" spans="2:14" s="2" customFormat="1" ht="38.25" x14ac:dyDescent="0.2">
      <c r="B755" s="11" t="s">
        <v>882</v>
      </c>
      <c r="C755" s="11" t="s">
        <v>28</v>
      </c>
      <c r="D755" s="12">
        <v>29904</v>
      </c>
      <c r="E755" s="12" t="s">
        <v>1456</v>
      </c>
      <c r="F755" s="12" t="s">
        <v>110</v>
      </c>
      <c r="G755" s="13">
        <v>46181605</v>
      </c>
      <c r="H755" s="13">
        <v>92302093</v>
      </c>
      <c r="I755" s="14" t="s">
        <v>1482</v>
      </c>
      <c r="J755" s="15" t="s">
        <v>24</v>
      </c>
      <c r="K755" s="23">
        <v>4</v>
      </c>
      <c r="L755" s="16">
        <v>70000</v>
      </c>
      <c r="M755" s="17">
        <f t="shared" si="25"/>
        <v>280000</v>
      </c>
      <c r="N755" s="26" t="s">
        <v>26</v>
      </c>
    </row>
    <row r="756" spans="2:14" s="2" customFormat="1" ht="38.25" x14ac:dyDescent="0.2">
      <c r="B756" s="6" t="s">
        <v>882</v>
      </c>
      <c r="C756" s="6" t="s">
        <v>28</v>
      </c>
      <c r="D756" s="6">
        <v>29904</v>
      </c>
      <c r="E756" s="7" t="s">
        <v>1456</v>
      </c>
      <c r="F756" s="7" t="s">
        <v>118</v>
      </c>
      <c r="G756" s="7" t="s">
        <v>1457</v>
      </c>
      <c r="H756" s="8" t="s">
        <v>1458</v>
      </c>
      <c r="I756" s="9" t="s">
        <v>1483</v>
      </c>
      <c r="J756" s="20" t="s">
        <v>24</v>
      </c>
      <c r="K756" s="22">
        <v>10</v>
      </c>
      <c r="L756" s="10">
        <v>6000</v>
      </c>
      <c r="M756" s="10">
        <f t="shared" si="25"/>
        <v>60000</v>
      </c>
      <c r="N756" s="25" t="s">
        <v>26</v>
      </c>
    </row>
    <row r="757" spans="2:14" s="2" customFormat="1" ht="38.25" x14ac:dyDescent="0.2">
      <c r="B757" s="11" t="s">
        <v>882</v>
      </c>
      <c r="C757" s="11" t="s">
        <v>28</v>
      </c>
      <c r="D757" s="12">
        <v>29904</v>
      </c>
      <c r="E757" s="12" t="s">
        <v>971</v>
      </c>
      <c r="F757" s="12" t="s">
        <v>76</v>
      </c>
      <c r="G757" s="13">
        <v>11151703</v>
      </c>
      <c r="H757" s="13" t="s">
        <v>1484</v>
      </c>
      <c r="I757" s="14" t="s">
        <v>1485</v>
      </c>
      <c r="J757" s="15" t="s">
        <v>24</v>
      </c>
      <c r="K757" s="23">
        <v>4490</v>
      </c>
      <c r="L757" s="16">
        <v>2500</v>
      </c>
      <c r="M757" s="17">
        <f t="shared" si="25"/>
        <v>11225000</v>
      </c>
      <c r="N757" s="26" t="s">
        <v>26</v>
      </c>
    </row>
    <row r="758" spans="2:14" s="2" customFormat="1" ht="63.75" x14ac:dyDescent="0.2">
      <c r="B758" s="6" t="s">
        <v>882</v>
      </c>
      <c r="C758" s="6" t="s">
        <v>28</v>
      </c>
      <c r="D758" s="6">
        <v>29904</v>
      </c>
      <c r="E758" s="7" t="s">
        <v>1256</v>
      </c>
      <c r="F758" s="7" t="s">
        <v>1014</v>
      </c>
      <c r="G758" s="7" t="s">
        <v>1486</v>
      </c>
      <c r="H758" s="8">
        <v>92292565</v>
      </c>
      <c r="I758" s="9" t="s">
        <v>1487</v>
      </c>
      <c r="J758" s="20" t="s">
        <v>1294</v>
      </c>
      <c r="K758" s="22">
        <v>40550</v>
      </c>
      <c r="L758" s="10">
        <v>3000</v>
      </c>
      <c r="M758" s="10">
        <f t="shared" si="25"/>
        <v>121650000</v>
      </c>
      <c r="N758" s="25" t="s">
        <v>26</v>
      </c>
    </row>
    <row r="759" spans="2:14" s="2" customFormat="1" ht="25.5" x14ac:dyDescent="0.2">
      <c r="B759" s="11" t="s">
        <v>882</v>
      </c>
      <c r="C759" s="11" t="s">
        <v>28</v>
      </c>
      <c r="D759" s="12">
        <v>29904</v>
      </c>
      <c r="E759" s="12" t="s">
        <v>1256</v>
      </c>
      <c r="F759" s="12" t="s">
        <v>92</v>
      </c>
      <c r="G759" s="13">
        <v>11161701</v>
      </c>
      <c r="H759" s="13">
        <v>92089021</v>
      </c>
      <c r="I759" s="14" t="s">
        <v>1488</v>
      </c>
      <c r="J759" s="15" t="s">
        <v>1294</v>
      </c>
      <c r="K759" s="23">
        <v>300</v>
      </c>
      <c r="L759" s="16">
        <v>7000</v>
      </c>
      <c r="M759" s="17">
        <f t="shared" si="25"/>
        <v>2100000</v>
      </c>
      <c r="N759" s="26" t="s">
        <v>26</v>
      </c>
    </row>
    <row r="760" spans="2:14" s="2" customFormat="1" ht="38.25" x14ac:dyDescent="0.2">
      <c r="B760" s="6" t="s">
        <v>882</v>
      </c>
      <c r="C760" s="6" t="s">
        <v>28</v>
      </c>
      <c r="D760" s="6">
        <v>29904</v>
      </c>
      <c r="E760" s="7" t="s">
        <v>1256</v>
      </c>
      <c r="F760" s="7" t="s">
        <v>1489</v>
      </c>
      <c r="G760" s="7">
        <v>11161701</v>
      </c>
      <c r="H760" s="8">
        <v>92326952</v>
      </c>
      <c r="I760" s="9" t="s">
        <v>1490</v>
      </c>
      <c r="J760" s="20" t="s">
        <v>1294</v>
      </c>
      <c r="K760" s="22">
        <v>300</v>
      </c>
      <c r="L760" s="10">
        <v>7000</v>
      </c>
      <c r="M760" s="10">
        <f t="shared" si="25"/>
        <v>2100000</v>
      </c>
      <c r="N760" s="25" t="s">
        <v>26</v>
      </c>
    </row>
    <row r="761" spans="2:14" s="2" customFormat="1" ht="51" x14ac:dyDescent="0.2">
      <c r="B761" s="11" t="s">
        <v>882</v>
      </c>
      <c r="C761" s="11" t="s">
        <v>28</v>
      </c>
      <c r="D761" s="12">
        <v>29904</v>
      </c>
      <c r="E761" s="12" t="s">
        <v>1256</v>
      </c>
      <c r="F761" s="12" t="s">
        <v>1491</v>
      </c>
      <c r="G761" s="13">
        <v>11162134</v>
      </c>
      <c r="H761" s="13">
        <v>92248130</v>
      </c>
      <c r="I761" s="14" t="s">
        <v>1492</v>
      </c>
      <c r="J761" s="15" t="s">
        <v>1294</v>
      </c>
      <c r="K761" s="23">
        <v>1850</v>
      </c>
      <c r="L761" s="16">
        <v>3500</v>
      </c>
      <c r="M761" s="17">
        <f t="shared" si="25"/>
        <v>6475000</v>
      </c>
      <c r="N761" s="26" t="s">
        <v>26</v>
      </c>
    </row>
    <row r="762" spans="2:14" s="2" customFormat="1" ht="63.75" x14ac:dyDescent="0.2">
      <c r="B762" s="6" t="s">
        <v>882</v>
      </c>
      <c r="C762" s="6" t="s">
        <v>28</v>
      </c>
      <c r="D762" s="6">
        <v>29904</v>
      </c>
      <c r="E762" s="7" t="s">
        <v>1493</v>
      </c>
      <c r="F762" s="7" t="s">
        <v>123</v>
      </c>
      <c r="G762" s="7">
        <v>46181708</v>
      </c>
      <c r="H762" s="8">
        <v>92010880</v>
      </c>
      <c r="I762" s="9" t="s">
        <v>1494</v>
      </c>
      <c r="J762" s="20" t="s">
        <v>24</v>
      </c>
      <c r="K762" s="22">
        <v>400</v>
      </c>
      <c r="L762" s="10">
        <v>7000</v>
      </c>
      <c r="M762" s="10">
        <f t="shared" si="25"/>
        <v>2800000</v>
      </c>
      <c r="N762" s="25" t="s">
        <v>26</v>
      </c>
    </row>
    <row r="763" spans="2:14" s="2" customFormat="1" ht="12.75" x14ac:dyDescent="0.2">
      <c r="B763" s="11" t="s">
        <v>882</v>
      </c>
      <c r="C763" s="11" t="s">
        <v>28</v>
      </c>
      <c r="D763" s="12">
        <v>29904</v>
      </c>
      <c r="E763" s="12" t="s">
        <v>341</v>
      </c>
      <c r="F763" s="12" t="s">
        <v>1204</v>
      </c>
      <c r="G763" s="13">
        <v>11162115</v>
      </c>
      <c r="H763" s="13">
        <v>92206204</v>
      </c>
      <c r="I763" s="14" t="s">
        <v>1495</v>
      </c>
      <c r="J763" s="15" t="s">
        <v>24</v>
      </c>
      <c r="K763" s="23">
        <v>100000</v>
      </c>
      <c r="L763" s="16">
        <v>300</v>
      </c>
      <c r="M763" s="17">
        <f t="shared" si="25"/>
        <v>30000000</v>
      </c>
      <c r="N763" s="26" t="s">
        <v>26</v>
      </c>
    </row>
    <row r="764" spans="2:14" s="2" customFormat="1" ht="25.5" x14ac:dyDescent="0.2">
      <c r="B764" s="6" t="s">
        <v>882</v>
      </c>
      <c r="C764" s="6" t="s">
        <v>28</v>
      </c>
      <c r="D764" s="6">
        <v>29904</v>
      </c>
      <c r="E764" s="7" t="s">
        <v>341</v>
      </c>
      <c r="F764" s="7" t="s">
        <v>1496</v>
      </c>
      <c r="G764" s="7">
        <v>46181501</v>
      </c>
      <c r="H764" s="8">
        <v>90029070</v>
      </c>
      <c r="I764" s="9" t="s">
        <v>1497</v>
      </c>
      <c r="J764" s="20" t="s">
        <v>24</v>
      </c>
      <c r="K764" s="22">
        <v>200</v>
      </c>
      <c r="L764" s="10">
        <v>8000</v>
      </c>
      <c r="M764" s="10">
        <f t="shared" si="25"/>
        <v>1600000</v>
      </c>
      <c r="N764" s="25" t="s">
        <v>26</v>
      </c>
    </row>
    <row r="765" spans="2:14" s="2" customFormat="1" ht="12.75" x14ac:dyDescent="0.2">
      <c r="B765" s="11" t="s">
        <v>882</v>
      </c>
      <c r="C765" s="11" t="s">
        <v>30</v>
      </c>
      <c r="D765" s="12">
        <v>29904</v>
      </c>
      <c r="E765" s="12" t="s">
        <v>109</v>
      </c>
      <c r="F765" s="12" t="s">
        <v>118</v>
      </c>
      <c r="G765" s="13" t="s">
        <v>1457</v>
      </c>
      <c r="H765" s="13" t="s">
        <v>1458</v>
      </c>
      <c r="I765" s="14" t="s">
        <v>1459</v>
      </c>
      <c r="J765" s="15" t="s">
        <v>24</v>
      </c>
      <c r="K765" s="23">
        <v>64</v>
      </c>
      <c r="L765" s="16">
        <v>7323</v>
      </c>
      <c r="M765" s="17">
        <f t="shared" si="25"/>
        <v>468672</v>
      </c>
      <c r="N765" s="26" t="s">
        <v>26</v>
      </c>
    </row>
    <row r="766" spans="2:14" s="2" customFormat="1" ht="38.25" x14ac:dyDescent="0.2">
      <c r="B766" s="6" t="s">
        <v>882</v>
      </c>
      <c r="C766" s="6" t="s">
        <v>30</v>
      </c>
      <c r="D766" s="6">
        <v>29904</v>
      </c>
      <c r="E766" s="7" t="s">
        <v>1498</v>
      </c>
      <c r="F766" s="7" t="s">
        <v>1465</v>
      </c>
      <c r="G766" s="7">
        <v>31152102</v>
      </c>
      <c r="H766" s="8">
        <v>90019396</v>
      </c>
      <c r="I766" s="9" t="s">
        <v>1466</v>
      </c>
      <c r="J766" s="20" t="s">
        <v>1346</v>
      </c>
      <c r="K766" s="22">
        <v>5</v>
      </c>
      <c r="L766" s="10">
        <v>20000</v>
      </c>
      <c r="M766" s="10">
        <f t="shared" si="25"/>
        <v>100000</v>
      </c>
      <c r="N766" s="25" t="s">
        <v>26</v>
      </c>
    </row>
    <row r="767" spans="2:14" s="2" customFormat="1" ht="25.5" x14ac:dyDescent="0.2">
      <c r="B767" s="11" t="s">
        <v>882</v>
      </c>
      <c r="C767" s="11" t="s">
        <v>30</v>
      </c>
      <c r="D767" s="12">
        <v>29904</v>
      </c>
      <c r="E767" s="12" t="s">
        <v>1498</v>
      </c>
      <c r="F767" s="12" t="s">
        <v>99</v>
      </c>
      <c r="G767" s="13">
        <v>31152108</v>
      </c>
      <c r="H767" s="13">
        <v>90031762</v>
      </c>
      <c r="I767" s="14" t="s">
        <v>1467</v>
      </c>
      <c r="J767" s="15" t="s">
        <v>957</v>
      </c>
      <c r="K767" s="23">
        <v>62</v>
      </c>
      <c r="L767" s="16">
        <v>3000</v>
      </c>
      <c r="M767" s="17">
        <f t="shared" si="25"/>
        <v>186000</v>
      </c>
      <c r="N767" s="26" t="s">
        <v>26</v>
      </c>
    </row>
    <row r="768" spans="2:14" s="2" customFormat="1" ht="25.5" x14ac:dyDescent="0.2">
      <c r="B768" s="6" t="s">
        <v>882</v>
      </c>
      <c r="C768" s="6" t="s">
        <v>30</v>
      </c>
      <c r="D768" s="6">
        <v>29904</v>
      </c>
      <c r="E768" s="7">
        <v>115</v>
      </c>
      <c r="F768" s="7" t="s">
        <v>62</v>
      </c>
      <c r="G768" s="7">
        <v>46181503</v>
      </c>
      <c r="H768" s="8">
        <v>92007896</v>
      </c>
      <c r="I768" s="9" t="s">
        <v>1468</v>
      </c>
      <c r="J768" s="20" t="s">
        <v>24</v>
      </c>
      <c r="K768" s="22">
        <v>10</v>
      </c>
      <c r="L768" s="10">
        <v>11000</v>
      </c>
      <c r="M768" s="10">
        <f t="shared" si="25"/>
        <v>110000</v>
      </c>
      <c r="N768" s="25" t="s">
        <v>26</v>
      </c>
    </row>
    <row r="769" spans="2:14" s="2" customFormat="1" ht="25.5" x14ac:dyDescent="0.2">
      <c r="B769" s="11" t="s">
        <v>882</v>
      </c>
      <c r="C769" s="11" t="s">
        <v>30</v>
      </c>
      <c r="D769" s="12">
        <v>29904</v>
      </c>
      <c r="E769" s="12">
        <v>900</v>
      </c>
      <c r="F769" s="12" t="s">
        <v>835</v>
      </c>
      <c r="G769" s="13">
        <v>11162111</v>
      </c>
      <c r="H769" s="13">
        <v>92079987</v>
      </c>
      <c r="I769" s="14" t="s">
        <v>1471</v>
      </c>
      <c r="J769" s="15" t="s">
        <v>24</v>
      </c>
      <c r="K769" s="23">
        <v>2500</v>
      </c>
      <c r="L769" s="16">
        <v>900</v>
      </c>
      <c r="M769" s="17">
        <f t="shared" si="25"/>
        <v>2250000</v>
      </c>
      <c r="N769" s="26" t="s">
        <v>26</v>
      </c>
    </row>
    <row r="770" spans="2:14" s="2" customFormat="1" ht="12.75" x14ac:dyDescent="0.2">
      <c r="B770" s="6" t="s">
        <v>882</v>
      </c>
      <c r="C770" s="6" t="s">
        <v>27</v>
      </c>
      <c r="D770" s="6">
        <v>29905</v>
      </c>
      <c r="E770" s="7" t="s">
        <v>389</v>
      </c>
      <c r="F770" s="7" t="s">
        <v>1376</v>
      </c>
      <c r="G770" s="7" t="s">
        <v>617</v>
      </c>
      <c r="H770" s="8" t="s">
        <v>618</v>
      </c>
      <c r="I770" s="9" t="s">
        <v>1499</v>
      </c>
      <c r="J770" s="20" t="s">
        <v>137</v>
      </c>
      <c r="K770" s="22">
        <v>90</v>
      </c>
      <c r="L770" s="10">
        <v>5138</v>
      </c>
      <c r="M770" s="10">
        <f t="shared" si="25"/>
        <v>462420</v>
      </c>
      <c r="N770" s="25" t="s">
        <v>26</v>
      </c>
    </row>
    <row r="771" spans="2:14" s="2" customFormat="1" ht="12.75" x14ac:dyDescent="0.2">
      <c r="B771" s="11" t="s">
        <v>882</v>
      </c>
      <c r="C771" s="11" t="s">
        <v>27</v>
      </c>
      <c r="D771" s="12">
        <v>29905</v>
      </c>
      <c r="E771" s="12" t="s">
        <v>389</v>
      </c>
      <c r="F771" s="12" t="s">
        <v>76</v>
      </c>
      <c r="G771" s="13">
        <v>47131803</v>
      </c>
      <c r="H771" s="13">
        <v>90003227</v>
      </c>
      <c r="I771" s="14" t="s">
        <v>1500</v>
      </c>
      <c r="J771" s="15" t="s">
        <v>137</v>
      </c>
      <c r="K771" s="23">
        <v>15000</v>
      </c>
      <c r="L771" s="16">
        <v>5606</v>
      </c>
      <c r="M771" s="17">
        <f t="shared" si="25"/>
        <v>84090000</v>
      </c>
      <c r="N771" s="26" t="s">
        <v>26</v>
      </c>
    </row>
    <row r="772" spans="2:14" s="2" customFormat="1" ht="12.75" x14ac:dyDescent="0.2">
      <c r="B772" s="6" t="s">
        <v>882</v>
      </c>
      <c r="C772" s="6" t="s">
        <v>27</v>
      </c>
      <c r="D772" s="6">
        <v>29905</v>
      </c>
      <c r="E772" s="7" t="s">
        <v>389</v>
      </c>
      <c r="F772" s="7" t="s">
        <v>62</v>
      </c>
      <c r="G772" s="7" t="s">
        <v>1501</v>
      </c>
      <c r="H772" s="8" t="s">
        <v>1502</v>
      </c>
      <c r="I772" s="9" t="s">
        <v>1503</v>
      </c>
      <c r="J772" s="20" t="s">
        <v>137</v>
      </c>
      <c r="K772" s="22">
        <v>1500</v>
      </c>
      <c r="L772" s="10">
        <v>5606</v>
      </c>
      <c r="M772" s="10">
        <f t="shared" si="25"/>
        <v>8409000</v>
      </c>
      <c r="N772" s="25" t="s">
        <v>26</v>
      </c>
    </row>
    <row r="773" spans="2:14" s="2" customFormat="1" ht="12.75" x14ac:dyDescent="0.2">
      <c r="B773" s="11" t="s">
        <v>882</v>
      </c>
      <c r="C773" s="11" t="s">
        <v>27</v>
      </c>
      <c r="D773" s="12">
        <v>29905</v>
      </c>
      <c r="E773" s="12" t="s">
        <v>398</v>
      </c>
      <c r="F773" s="12" t="s">
        <v>906</v>
      </c>
      <c r="G773" s="13" t="s">
        <v>146</v>
      </c>
      <c r="H773" s="13" t="s">
        <v>147</v>
      </c>
      <c r="I773" s="14" t="s">
        <v>1504</v>
      </c>
      <c r="J773" s="15" t="s">
        <v>24</v>
      </c>
      <c r="K773" s="23">
        <v>30</v>
      </c>
      <c r="L773" s="16">
        <v>450</v>
      </c>
      <c r="M773" s="17">
        <f t="shared" si="25"/>
        <v>13500</v>
      </c>
      <c r="N773" s="26" t="s">
        <v>26</v>
      </c>
    </row>
    <row r="774" spans="2:14" s="2" customFormat="1" ht="12.75" x14ac:dyDescent="0.2">
      <c r="B774" s="6" t="s">
        <v>882</v>
      </c>
      <c r="C774" s="6" t="s">
        <v>27</v>
      </c>
      <c r="D774" s="6">
        <v>29905</v>
      </c>
      <c r="E774" s="7" t="s">
        <v>407</v>
      </c>
      <c r="F774" s="7" t="s">
        <v>434</v>
      </c>
      <c r="G774" s="7" t="s">
        <v>1505</v>
      </c>
      <c r="H774" s="8" t="s">
        <v>1506</v>
      </c>
      <c r="I774" s="9" t="s">
        <v>1507</v>
      </c>
      <c r="J774" s="20" t="s">
        <v>957</v>
      </c>
      <c r="K774" s="22">
        <v>110</v>
      </c>
      <c r="L774" s="10">
        <v>750</v>
      </c>
      <c r="M774" s="10">
        <f t="shared" si="25"/>
        <v>82500</v>
      </c>
      <c r="N774" s="25" t="s">
        <v>26</v>
      </c>
    </row>
    <row r="775" spans="2:14" s="2" customFormat="1" ht="12.75" x14ac:dyDescent="0.2">
      <c r="B775" s="11" t="s">
        <v>882</v>
      </c>
      <c r="C775" s="11" t="s">
        <v>27</v>
      </c>
      <c r="D775" s="12">
        <v>29905</v>
      </c>
      <c r="E775" s="12" t="s">
        <v>341</v>
      </c>
      <c r="F775" s="12" t="s">
        <v>1508</v>
      </c>
      <c r="G775" s="13">
        <v>46181504</v>
      </c>
      <c r="H775" s="13">
        <v>90028248</v>
      </c>
      <c r="I775" s="14" t="s">
        <v>1509</v>
      </c>
      <c r="J775" s="15" t="s">
        <v>24</v>
      </c>
      <c r="K775" s="23">
        <v>70</v>
      </c>
      <c r="L775" s="16">
        <v>855</v>
      </c>
      <c r="M775" s="17">
        <f t="shared" si="25"/>
        <v>59850</v>
      </c>
      <c r="N775" s="26" t="s">
        <v>26</v>
      </c>
    </row>
    <row r="776" spans="2:14" s="2" customFormat="1" ht="12.75" x14ac:dyDescent="0.2">
      <c r="B776" s="6" t="s">
        <v>882</v>
      </c>
      <c r="C776" s="6" t="s">
        <v>27</v>
      </c>
      <c r="D776" s="6">
        <v>29905</v>
      </c>
      <c r="E776" s="7" t="s">
        <v>341</v>
      </c>
      <c r="F776" s="7" t="s">
        <v>95</v>
      </c>
      <c r="G776" s="7">
        <v>12141901</v>
      </c>
      <c r="H776" s="8">
        <v>92002552</v>
      </c>
      <c r="I776" s="9" t="s">
        <v>1510</v>
      </c>
      <c r="J776" s="20" t="s">
        <v>137</v>
      </c>
      <c r="K776" s="22">
        <v>70</v>
      </c>
      <c r="L776" s="10">
        <v>1500</v>
      </c>
      <c r="M776" s="10">
        <f t="shared" si="25"/>
        <v>105000</v>
      </c>
      <c r="N776" s="25" t="s">
        <v>26</v>
      </c>
    </row>
    <row r="777" spans="2:14" s="2" customFormat="1" ht="38.25" x14ac:dyDescent="0.2">
      <c r="B777" s="11" t="s">
        <v>882</v>
      </c>
      <c r="C777" s="11" t="s">
        <v>28</v>
      </c>
      <c r="D777" s="12">
        <v>29905</v>
      </c>
      <c r="E777" s="12" t="s">
        <v>352</v>
      </c>
      <c r="F777" s="12" t="s">
        <v>1511</v>
      </c>
      <c r="G777" s="13" t="s">
        <v>1512</v>
      </c>
      <c r="H777" s="13">
        <v>92121691</v>
      </c>
      <c r="I777" s="14" t="s">
        <v>1513</v>
      </c>
      <c r="J777" s="15" t="s">
        <v>24</v>
      </c>
      <c r="K777" s="23">
        <v>700</v>
      </c>
      <c r="L777" s="16">
        <v>300</v>
      </c>
      <c r="M777" s="17">
        <f t="shared" si="25"/>
        <v>210000</v>
      </c>
      <c r="N777" s="26" t="s">
        <v>26</v>
      </c>
    </row>
    <row r="778" spans="2:14" s="2" customFormat="1" ht="12.75" x14ac:dyDescent="0.2">
      <c r="B778" s="6" t="s">
        <v>882</v>
      </c>
      <c r="C778" s="6" t="s">
        <v>28</v>
      </c>
      <c r="D778" s="6">
        <v>29905</v>
      </c>
      <c r="E778" s="7" t="s">
        <v>398</v>
      </c>
      <c r="F778" s="7" t="s">
        <v>906</v>
      </c>
      <c r="G778" s="7">
        <v>47131603</v>
      </c>
      <c r="H778" s="8">
        <v>90007557</v>
      </c>
      <c r="I778" s="9" t="s">
        <v>1514</v>
      </c>
      <c r="J778" s="20" t="s">
        <v>24</v>
      </c>
      <c r="K778" s="22">
        <v>1000</v>
      </c>
      <c r="L778" s="10">
        <v>650</v>
      </c>
      <c r="M778" s="10">
        <f t="shared" si="25"/>
        <v>650000</v>
      </c>
      <c r="N778" s="25" t="s">
        <v>26</v>
      </c>
    </row>
    <row r="779" spans="2:14" s="2" customFormat="1" ht="38.25" x14ac:dyDescent="0.2">
      <c r="B779" s="11" t="s">
        <v>882</v>
      </c>
      <c r="C779" s="11" t="s">
        <v>28</v>
      </c>
      <c r="D779" s="12">
        <v>29905</v>
      </c>
      <c r="E779" s="12" t="s">
        <v>341</v>
      </c>
      <c r="F779" s="12" t="s">
        <v>813</v>
      </c>
      <c r="G779" s="13">
        <v>47121806</v>
      </c>
      <c r="H779" s="13">
        <v>90030494</v>
      </c>
      <c r="I779" s="14" t="s">
        <v>1515</v>
      </c>
      <c r="J779" s="15" t="s">
        <v>24</v>
      </c>
      <c r="K779" s="23">
        <v>6</v>
      </c>
      <c r="L779" s="16">
        <v>45000</v>
      </c>
      <c r="M779" s="17">
        <f t="shared" si="25"/>
        <v>270000</v>
      </c>
      <c r="N779" s="26" t="s">
        <v>26</v>
      </c>
    </row>
    <row r="780" spans="2:14" s="2" customFormat="1" ht="12.75" x14ac:dyDescent="0.2">
      <c r="B780" s="6" t="s">
        <v>882</v>
      </c>
      <c r="C780" s="6" t="s">
        <v>30</v>
      </c>
      <c r="D780" s="6">
        <v>29905</v>
      </c>
      <c r="E780" s="7" t="s">
        <v>145</v>
      </c>
      <c r="F780" s="7" t="s">
        <v>906</v>
      </c>
      <c r="G780" s="7" t="s">
        <v>146</v>
      </c>
      <c r="H780" s="8" t="s">
        <v>147</v>
      </c>
      <c r="I780" s="9" t="s">
        <v>1504</v>
      </c>
      <c r="J780" s="20" t="s">
        <v>24</v>
      </c>
      <c r="K780" s="22">
        <v>20</v>
      </c>
      <c r="L780" s="10">
        <v>500</v>
      </c>
      <c r="M780" s="10">
        <f t="shared" si="25"/>
        <v>10000</v>
      </c>
      <c r="N780" s="25" t="s">
        <v>26</v>
      </c>
    </row>
    <row r="781" spans="2:14" s="2" customFormat="1" ht="12.75" x14ac:dyDescent="0.2">
      <c r="B781" s="11" t="s">
        <v>882</v>
      </c>
      <c r="C781" s="11" t="s">
        <v>30</v>
      </c>
      <c r="D781" s="12">
        <v>29905</v>
      </c>
      <c r="E781" s="12" t="s">
        <v>19</v>
      </c>
      <c r="F781" s="12" t="s">
        <v>1508</v>
      </c>
      <c r="G781" s="13">
        <v>46181504</v>
      </c>
      <c r="H781" s="13">
        <v>90028248</v>
      </c>
      <c r="I781" s="14" t="s">
        <v>1509</v>
      </c>
      <c r="J781" s="15" t="s">
        <v>24</v>
      </c>
      <c r="K781" s="23">
        <v>8</v>
      </c>
      <c r="L781" s="16">
        <v>500</v>
      </c>
      <c r="M781" s="17">
        <f t="shared" si="25"/>
        <v>4000</v>
      </c>
      <c r="N781" s="26" t="s">
        <v>26</v>
      </c>
    </row>
    <row r="782" spans="2:14" s="2" customFormat="1" ht="12.75" x14ac:dyDescent="0.2">
      <c r="B782" s="6" t="s">
        <v>882</v>
      </c>
      <c r="C782" s="6" t="s">
        <v>27</v>
      </c>
      <c r="D782" s="6">
        <v>29906</v>
      </c>
      <c r="E782" s="7" t="s">
        <v>19</v>
      </c>
      <c r="F782" s="7" t="s">
        <v>1516</v>
      </c>
      <c r="G782" s="7">
        <v>46181804</v>
      </c>
      <c r="H782" s="8">
        <v>92052072</v>
      </c>
      <c r="I782" s="9" t="s">
        <v>1517</v>
      </c>
      <c r="J782" s="20" t="s">
        <v>24</v>
      </c>
      <c r="K782" s="22">
        <v>250</v>
      </c>
      <c r="L782" s="10">
        <v>1500</v>
      </c>
      <c r="M782" s="10">
        <f t="shared" si="25"/>
        <v>375000</v>
      </c>
      <c r="N782" s="25" t="s">
        <v>26</v>
      </c>
    </row>
    <row r="783" spans="2:14" s="2" customFormat="1" ht="12.75" x14ac:dyDescent="0.2">
      <c r="B783" s="11" t="s">
        <v>882</v>
      </c>
      <c r="C783" s="11" t="s">
        <v>27</v>
      </c>
      <c r="D783" s="12">
        <v>29906</v>
      </c>
      <c r="E783" s="12" t="s">
        <v>70</v>
      </c>
      <c r="F783" s="12" t="s">
        <v>1518</v>
      </c>
      <c r="G783" s="13">
        <v>46181540</v>
      </c>
      <c r="H783" s="13">
        <v>90015448</v>
      </c>
      <c r="I783" s="14" t="s">
        <v>1519</v>
      </c>
      <c r="J783" s="15" t="s">
        <v>114</v>
      </c>
      <c r="K783" s="23">
        <v>100</v>
      </c>
      <c r="L783" s="16">
        <v>10000</v>
      </c>
      <c r="M783" s="17">
        <f t="shared" si="25"/>
        <v>1000000</v>
      </c>
      <c r="N783" s="26" t="s">
        <v>26</v>
      </c>
    </row>
    <row r="784" spans="2:14" s="2" customFormat="1" ht="12.75" x14ac:dyDescent="0.2">
      <c r="B784" s="6" t="s">
        <v>882</v>
      </c>
      <c r="C784" s="6" t="s">
        <v>27</v>
      </c>
      <c r="D784" s="6">
        <v>29906</v>
      </c>
      <c r="E784" s="7" t="s">
        <v>70</v>
      </c>
      <c r="F784" s="7" t="s">
        <v>1405</v>
      </c>
      <c r="G784" s="7">
        <v>46181520</v>
      </c>
      <c r="H784" s="8">
        <v>90002832</v>
      </c>
      <c r="I784" s="9" t="s">
        <v>1520</v>
      </c>
      <c r="J784" s="20" t="s">
        <v>24</v>
      </c>
      <c r="K784" s="22">
        <v>50</v>
      </c>
      <c r="L784" s="10">
        <v>15000</v>
      </c>
      <c r="M784" s="10">
        <f t="shared" si="25"/>
        <v>750000</v>
      </c>
      <c r="N784" s="25" t="s">
        <v>26</v>
      </c>
    </row>
    <row r="785" spans="2:14" s="2" customFormat="1" ht="12.75" x14ac:dyDescent="0.2">
      <c r="B785" s="11" t="s">
        <v>882</v>
      </c>
      <c r="C785" s="11" t="s">
        <v>27</v>
      </c>
      <c r="D785" s="12">
        <v>29906</v>
      </c>
      <c r="E785" s="12" t="s">
        <v>156</v>
      </c>
      <c r="F785" s="12" t="s">
        <v>110</v>
      </c>
      <c r="G785" s="13">
        <v>46181504</v>
      </c>
      <c r="H785" s="13">
        <v>90002945</v>
      </c>
      <c r="I785" s="14" t="s">
        <v>1521</v>
      </c>
      <c r="J785" s="15" t="s">
        <v>114</v>
      </c>
      <c r="K785" s="23">
        <v>275</v>
      </c>
      <c r="L785" s="16">
        <v>3500</v>
      </c>
      <c r="M785" s="17">
        <f t="shared" si="25"/>
        <v>962500</v>
      </c>
      <c r="N785" s="26" t="s">
        <v>26</v>
      </c>
    </row>
    <row r="786" spans="2:14" s="2" customFormat="1" ht="12.75" x14ac:dyDescent="0.2">
      <c r="B786" s="6" t="s">
        <v>882</v>
      </c>
      <c r="C786" s="6" t="s">
        <v>27</v>
      </c>
      <c r="D786" s="6">
        <v>29906</v>
      </c>
      <c r="E786" s="7" t="s">
        <v>70</v>
      </c>
      <c r="F786" s="7" t="s">
        <v>1522</v>
      </c>
      <c r="G786" s="7">
        <v>46182211</v>
      </c>
      <c r="H786" s="8">
        <v>92039776</v>
      </c>
      <c r="I786" s="9" t="s">
        <v>1523</v>
      </c>
      <c r="J786" s="20" t="s">
        <v>24</v>
      </c>
      <c r="K786" s="22">
        <v>300</v>
      </c>
      <c r="L786" s="10">
        <v>5000</v>
      </c>
      <c r="M786" s="10">
        <f t="shared" si="25"/>
        <v>1500000</v>
      </c>
      <c r="N786" s="25" t="s">
        <v>26</v>
      </c>
    </row>
    <row r="787" spans="2:14" s="2" customFormat="1" ht="12.75" x14ac:dyDescent="0.2">
      <c r="B787" s="11" t="s">
        <v>882</v>
      </c>
      <c r="C787" s="11" t="s">
        <v>27</v>
      </c>
      <c r="D787" s="12">
        <v>29906</v>
      </c>
      <c r="E787" s="12" t="s">
        <v>70</v>
      </c>
      <c r="F787" s="12" t="s">
        <v>667</v>
      </c>
      <c r="G787" s="13">
        <v>46182001</v>
      </c>
      <c r="H787" s="13">
        <v>90030807</v>
      </c>
      <c r="I787" s="14" t="s">
        <v>1524</v>
      </c>
      <c r="J787" s="15" t="s">
        <v>24</v>
      </c>
      <c r="K787" s="23">
        <v>5500</v>
      </c>
      <c r="L787" s="16">
        <v>250</v>
      </c>
      <c r="M787" s="17">
        <f t="shared" si="25"/>
        <v>1375000</v>
      </c>
      <c r="N787" s="26" t="s">
        <v>26</v>
      </c>
    </row>
    <row r="788" spans="2:14" s="2" customFormat="1" ht="38.25" x14ac:dyDescent="0.2">
      <c r="B788" s="6" t="s">
        <v>882</v>
      </c>
      <c r="C788" s="6" t="s">
        <v>27</v>
      </c>
      <c r="D788" s="6">
        <v>29906</v>
      </c>
      <c r="E788" s="7" t="s">
        <v>1074</v>
      </c>
      <c r="F788" s="7" t="s">
        <v>404</v>
      </c>
      <c r="G788" s="7">
        <v>46182001</v>
      </c>
      <c r="H788" s="8">
        <v>90030807</v>
      </c>
      <c r="I788" s="9" t="s">
        <v>1525</v>
      </c>
      <c r="J788" s="20" t="s">
        <v>24</v>
      </c>
      <c r="K788" s="22">
        <v>200</v>
      </c>
      <c r="L788" s="10">
        <v>1000</v>
      </c>
      <c r="M788" s="10">
        <f t="shared" si="25"/>
        <v>200000</v>
      </c>
      <c r="N788" s="25" t="s">
        <v>26</v>
      </c>
    </row>
    <row r="789" spans="2:14" s="2" customFormat="1" ht="38.25" x14ac:dyDescent="0.2">
      <c r="B789" s="11" t="s">
        <v>882</v>
      </c>
      <c r="C789" s="11" t="s">
        <v>27</v>
      </c>
      <c r="D789" s="12">
        <v>29906</v>
      </c>
      <c r="E789" s="12" t="s">
        <v>341</v>
      </c>
      <c r="F789" s="12" t="s">
        <v>1526</v>
      </c>
      <c r="G789" s="13">
        <v>46182001</v>
      </c>
      <c r="H789" s="13">
        <v>92071894</v>
      </c>
      <c r="I789" s="14" t="s">
        <v>1527</v>
      </c>
      <c r="J789" s="15" t="s">
        <v>24</v>
      </c>
      <c r="K789" s="23">
        <v>30</v>
      </c>
      <c r="L789" s="16">
        <v>12000</v>
      </c>
      <c r="M789" s="17">
        <f t="shared" si="25"/>
        <v>360000</v>
      </c>
      <c r="N789" s="26" t="s">
        <v>26</v>
      </c>
    </row>
    <row r="790" spans="2:14" s="2" customFormat="1" ht="25.5" x14ac:dyDescent="0.2">
      <c r="B790" s="6" t="s">
        <v>882</v>
      </c>
      <c r="C790" s="6" t="s">
        <v>27</v>
      </c>
      <c r="D790" s="6">
        <v>29906</v>
      </c>
      <c r="E790" s="7" t="s">
        <v>273</v>
      </c>
      <c r="F790" s="7" t="s">
        <v>95</v>
      </c>
      <c r="G790" s="7">
        <v>46181802</v>
      </c>
      <c r="H790" s="8">
        <v>92007594</v>
      </c>
      <c r="I790" s="9" t="s">
        <v>1528</v>
      </c>
      <c r="J790" s="20" t="s">
        <v>24</v>
      </c>
      <c r="K790" s="22">
        <v>100</v>
      </c>
      <c r="L790" s="10">
        <v>2500</v>
      </c>
      <c r="M790" s="10">
        <f t="shared" si="25"/>
        <v>250000</v>
      </c>
      <c r="N790" s="25" t="s">
        <v>26</v>
      </c>
    </row>
    <row r="791" spans="2:14" s="2" customFormat="1" ht="38.25" x14ac:dyDescent="0.2">
      <c r="B791" s="11" t="s">
        <v>882</v>
      </c>
      <c r="C791" s="11" t="s">
        <v>27</v>
      </c>
      <c r="D791" s="12">
        <v>29906</v>
      </c>
      <c r="E791" s="12" t="s">
        <v>1529</v>
      </c>
      <c r="F791" s="12" t="s">
        <v>408</v>
      </c>
      <c r="G791" s="13">
        <v>46181802</v>
      </c>
      <c r="H791" s="13">
        <v>92007914</v>
      </c>
      <c r="I791" s="14" t="s">
        <v>1530</v>
      </c>
      <c r="J791" s="15" t="s">
        <v>24</v>
      </c>
      <c r="K791" s="23">
        <v>13</v>
      </c>
      <c r="L791" s="16">
        <v>5000</v>
      </c>
      <c r="M791" s="17">
        <f t="shared" si="25"/>
        <v>65000</v>
      </c>
      <c r="N791" s="26" t="s">
        <v>26</v>
      </c>
    </row>
    <row r="792" spans="2:14" s="2" customFormat="1" ht="38.25" x14ac:dyDescent="0.2">
      <c r="B792" s="6" t="s">
        <v>882</v>
      </c>
      <c r="C792" s="6" t="s">
        <v>27</v>
      </c>
      <c r="D792" s="6">
        <v>29906</v>
      </c>
      <c r="E792" s="7" t="s">
        <v>1531</v>
      </c>
      <c r="F792" s="7" t="s">
        <v>1532</v>
      </c>
      <c r="G792" s="7">
        <v>46181503</v>
      </c>
      <c r="H792" s="8">
        <v>92004874</v>
      </c>
      <c r="I792" s="9" t="s">
        <v>1533</v>
      </c>
      <c r="J792" s="20" t="s">
        <v>24</v>
      </c>
      <c r="K792" s="22">
        <v>50</v>
      </c>
      <c r="L792" s="10">
        <v>5000</v>
      </c>
      <c r="M792" s="10">
        <f t="shared" si="25"/>
        <v>250000</v>
      </c>
      <c r="N792" s="25" t="s">
        <v>26</v>
      </c>
    </row>
    <row r="793" spans="2:14" s="2" customFormat="1" ht="63.75" x14ac:dyDescent="0.2">
      <c r="B793" s="11" t="s">
        <v>882</v>
      </c>
      <c r="C793" s="11" t="s">
        <v>28</v>
      </c>
      <c r="D793" s="12">
        <v>29906</v>
      </c>
      <c r="E793" s="12" t="s">
        <v>429</v>
      </c>
      <c r="F793" s="12" t="s">
        <v>735</v>
      </c>
      <c r="G793" s="13">
        <v>46181504</v>
      </c>
      <c r="H793" s="13">
        <v>92236108</v>
      </c>
      <c r="I793" s="14" t="s">
        <v>1534</v>
      </c>
      <c r="J793" s="15" t="s">
        <v>24</v>
      </c>
      <c r="K793" s="23">
        <v>60</v>
      </c>
      <c r="L793" s="16">
        <v>30000</v>
      </c>
      <c r="M793" s="17">
        <f t="shared" si="25"/>
        <v>1800000</v>
      </c>
      <c r="N793" s="26" t="s">
        <v>26</v>
      </c>
    </row>
    <row r="794" spans="2:14" s="2" customFormat="1" ht="51" x14ac:dyDescent="0.2">
      <c r="B794" s="6" t="s">
        <v>882</v>
      </c>
      <c r="C794" s="6" t="s">
        <v>28</v>
      </c>
      <c r="D794" s="6">
        <v>29906</v>
      </c>
      <c r="E794" s="7" t="s">
        <v>1535</v>
      </c>
      <c r="F794" s="7" t="s">
        <v>404</v>
      </c>
      <c r="G794" s="7">
        <v>46182001</v>
      </c>
      <c r="H794" s="8">
        <v>92203018</v>
      </c>
      <c r="I794" s="9" t="s">
        <v>1536</v>
      </c>
      <c r="J794" s="20" t="s">
        <v>24</v>
      </c>
      <c r="K794" s="22">
        <v>5000</v>
      </c>
      <c r="L794" s="10">
        <v>350</v>
      </c>
      <c r="M794" s="10">
        <f t="shared" si="25"/>
        <v>1750000</v>
      </c>
      <c r="N794" s="25" t="s">
        <v>26</v>
      </c>
    </row>
    <row r="795" spans="2:14" s="2" customFormat="1" ht="38.25" x14ac:dyDescent="0.2">
      <c r="B795" s="11" t="s">
        <v>882</v>
      </c>
      <c r="C795" s="11" t="s">
        <v>28</v>
      </c>
      <c r="D795" s="12">
        <v>29906</v>
      </c>
      <c r="E795" s="12" t="s">
        <v>1537</v>
      </c>
      <c r="F795" s="12" t="s">
        <v>1522</v>
      </c>
      <c r="G795" s="13">
        <v>46182211</v>
      </c>
      <c r="H795" s="13">
        <v>92039776</v>
      </c>
      <c r="I795" s="14" t="s">
        <v>1538</v>
      </c>
      <c r="J795" s="15" t="s">
        <v>24</v>
      </c>
      <c r="K795" s="23">
        <v>200</v>
      </c>
      <c r="L795" s="16">
        <v>10000</v>
      </c>
      <c r="M795" s="17">
        <f t="shared" si="25"/>
        <v>2000000</v>
      </c>
      <c r="N795" s="26" t="s">
        <v>26</v>
      </c>
    </row>
    <row r="796" spans="2:14" s="2" customFormat="1" ht="38.25" x14ac:dyDescent="0.2">
      <c r="B796" s="6" t="s">
        <v>882</v>
      </c>
      <c r="C796" s="6" t="s">
        <v>30</v>
      </c>
      <c r="D796" s="6">
        <v>29906</v>
      </c>
      <c r="E796" s="7">
        <v>900</v>
      </c>
      <c r="F796" s="7" t="s">
        <v>1526</v>
      </c>
      <c r="G796" s="7">
        <v>46182001</v>
      </c>
      <c r="H796" s="8">
        <v>92071894</v>
      </c>
      <c r="I796" s="9" t="s">
        <v>1527</v>
      </c>
      <c r="J796" s="20" t="s">
        <v>24</v>
      </c>
      <c r="K796" s="22">
        <v>2</v>
      </c>
      <c r="L796" s="10">
        <v>12000</v>
      </c>
      <c r="M796" s="10">
        <f t="shared" si="25"/>
        <v>24000</v>
      </c>
      <c r="N796" s="25" t="s">
        <v>26</v>
      </c>
    </row>
    <row r="797" spans="2:14" s="2" customFormat="1" ht="12.75" x14ac:dyDescent="0.2">
      <c r="B797" s="11" t="s">
        <v>882</v>
      </c>
      <c r="C797" s="11" t="s">
        <v>30</v>
      </c>
      <c r="D797" s="12">
        <v>29906</v>
      </c>
      <c r="E797" s="12" t="s">
        <v>156</v>
      </c>
      <c r="F797" s="12" t="s">
        <v>110</v>
      </c>
      <c r="G797" s="13">
        <v>46181504</v>
      </c>
      <c r="H797" s="13">
        <v>90002945</v>
      </c>
      <c r="I797" s="14" t="s">
        <v>1521</v>
      </c>
      <c r="J797" s="15" t="s">
        <v>114</v>
      </c>
      <c r="K797" s="23">
        <f>300+22</f>
        <v>322</v>
      </c>
      <c r="L797" s="16">
        <f>3500+3200</f>
        <v>6700</v>
      </c>
      <c r="M797" s="17">
        <f t="shared" si="25"/>
        <v>2157400</v>
      </c>
      <c r="N797" s="26" t="s">
        <v>26</v>
      </c>
    </row>
    <row r="798" spans="2:14" s="2" customFormat="1" ht="12.75" x14ac:dyDescent="0.2">
      <c r="B798" s="6" t="s">
        <v>882</v>
      </c>
      <c r="C798" s="6" t="s">
        <v>30</v>
      </c>
      <c r="D798" s="6">
        <v>29906</v>
      </c>
      <c r="E798" s="7" t="s">
        <v>70</v>
      </c>
      <c r="F798" s="7" t="s">
        <v>1522</v>
      </c>
      <c r="G798" s="7">
        <v>46182211</v>
      </c>
      <c r="H798" s="8">
        <v>92039776</v>
      </c>
      <c r="I798" s="9" t="s">
        <v>1523</v>
      </c>
      <c r="J798" s="20" t="s">
        <v>24</v>
      </c>
      <c r="K798" s="22">
        <v>150</v>
      </c>
      <c r="L798" s="10">
        <v>5000</v>
      </c>
      <c r="M798" s="10">
        <f t="shared" si="25"/>
        <v>750000</v>
      </c>
      <c r="N798" s="25" t="s">
        <v>26</v>
      </c>
    </row>
    <row r="799" spans="2:14" s="2" customFormat="1" ht="38.25" x14ac:dyDescent="0.2">
      <c r="B799" s="11" t="s">
        <v>882</v>
      </c>
      <c r="C799" s="11" t="s">
        <v>30</v>
      </c>
      <c r="D799" s="12">
        <v>29906</v>
      </c>
      <c r="E799" s="12" t="s">
        <v>273</v>
      </c>
      <c r="F799" s="12" t="s">
        <v>408</v>
      </c>
      <c r="G799" s="13">
        <v>46181802</v>
      </c>
      <c r="H799" s="13">
        <v>92007914</v>
      </c>
      <c r="I799" s="14" t="s">
        <v>1530</v>
      </c>
      <c r="J799" s="15" t="s">
        <v>24</v>
      </c>
      <c r="K799" s="23">
        <f>4+4</f>
        <v>8</v>
      </c>
      <c r="L799" s="16">
        <f>5000+4915</f>
        <v>9915</v>
      </c>
      <c r="M799" s="17">
        <f t="shared" si="25"/>
        <v>79320</v>
      </c>
      <c r="N799" s="26" t="s">
        <v>26</v>
      </c>
    </row>
    <row r="800" spans="2:14" s="2" customFormat="1" ht="38.25" x14ac:dyDescent="0.2">
      <c r="B800" s="6" t="s">
        <v>882</v>
      </c>
      <c r="C800" s="6" t="s">
        <v>28</v>
      </c>
      <c r="D800" s="6">
        <v>29907</v>
      </c>
      <c r="E800" s="7" t="s">
        <v>1539</v>
      </c>
      <c r="F800" s="7" t="s">
        <v>110</v>
      </c>
      <c r="G800" s="7">
        <v>41123402</v>
      </c>
      <c r="H800" s="8" t="s">
        <v>1540</v>
      </c>
      <c r="I800" s="9" t="s">
        <v>1541</v>
      </c>
      <c r="J800" s="20" t="s">
        <v>24</v>
      </c>
      <c r="K800" s="22">
        <v>40</v>
      </c>
      <c r="L800" s="10">
        <v>7000</v>
      </c>
      <c r="M800" s="10">
        <f t="shared" si="25"/>
        <v>280000</v>
      </c>
      <c r="N800" s="25" t="s">
        <v>26</v>
      </c>
    </row>
    <row r="801" spans="2:14" s="2" customFormat="1" ht="25.5" x14ac:dyDescent="0.2">
      <c r="B801" s="11" t="s">
        <v>882</v>
      </c>
      <c r="C801" s="11" t="s">
        <v>28</v>
      </c>
      <c r="D801" s="12">
        <v>29907</v>
      </c>
      <c r="E801" s="12" t="s">
        <v>1542</v>
      </c>
      <c r="F801" s="12" t="s">
        <v>1543</v>
      </c>
      <c r="G801" s="13">
        <v>52151702</v>
      </c>
      <c r="H801" s="13">
        <v>92003826</v>
      </c>
      <c r="I801" s="14" t="s">
        <v>1544</v>
      </c>
      <c r="J801" s="15" t="s">
        <v>24</v>
      </c>
      <c r="K801" s="23">
        <v>24</v>
      </c>
      <c r="L801" s="16">
        <v>20000</v>
      </c>
      <c r="M801" s="17">
        <f t="shared" ref="M801:M833" si="26">K801*L801</f>
        <v>480000</v>
      </c>
      <c r="N801" s="26" t="s">
        <v>26</v>
      </c>
    </row>
    <row r="802" spans="2:14" s="2" customFormat="1" ht="25.5" x14ac:dyDescent="0.2">
      <c r="B802" s="6" t="s">
        <v>882</v>
      </c>
      <c r="C802" s="6" t="s">
        <v>28</v>
      </c>
      <c r="D802" s="6">
        <v>29907</v>
      </c>
      <c r="E802" s="7" t="s">
        <v>1545</v>
      </c>
      <c r="F802" s="7" t="s">
        <v>963</v>
      </c>
      <c r="G802" s="7">
        <v>48101599</v>
      </c>
      <c r="H802" s="8">
        <v>92089331</v>
      </c>
      <c r="I802" s="9" t="s">
        <v>1546</v>
      </c>
      <c r="J802" s="20" t="s">
        <v>24</v>
      </c>
      <c r="K802" s="22">
        <v>400</v>
      </c>
      <c r="L802" s="10">
        <v>9000</v>
      </c>
      <c r="M802" s="10">
        <f t="shared" si="26"/>
        <v>3600000</v>
      </c>
      <c r="N802" s="25" t="s">
        <v>26</v>
      </c>
    </row>
    <row r="803" spans="2:14" s="2" customFormat="1" ht="38.25" x14ac:dyDescent="0.2">
      <c r="B803" s="11" t="s">
        <v>882</v>
      </c>
      <c r="C803" s="11" t="s">
        <v>28</v>
      </c>
      <c r="D803" s="12">
        <v>29907</v>
      </c>
      <c r="E803" s="12" t="s">
        <v>341</v>
      </c>
      <c r="F803" s="12" t="s">
        <v>62</v>
      </c>
      <c r="G803" s="13">
        <v>52151613</v>
      </c>
      <c r="H803" s="13">
        <v>92029198</v>
      </c>
      <c r="I803" s="14" t="s">
        <v>1547</v>
      </c>
      <c r="J803" s="15" t="s">
        <v>24</v>
      </c>
      <c r="K803" s="23">
        <v>100</v>
      </c>
      <c r="L803" s="16">
        <v>10000</v>
      </c>
      <c r="M803" s="17">
        <f t="shared" si="26"/>
        <v>1000000</v>
      </c>
      <c r="N803" s="26" t="s">
        <v>26</v>
      </c>
    </row>
    <row r="804" spans="2:14" s="2" customFormat="1" ht="38.25" x14ac:dyDescent="0.2">
      <c r="B804" s="6" t="s">
        <v>882</v>
      </c>
      <c r="C804" s="6" t="s">
        <v>28</v>
      </c>
      <c r="D804" s="6">
        <v>29907</v>
      </c>
      <c r="E804" s="7" t="s">
        <v>341</v>
      </c>
      <c r="F804" s="7" t="s">
        <v>1548</v>
      </c>
      <c r="G804" s="7">
        <v>48101811</v>
      </c>
      <c r="H804" s="8">
        <v>92262569</v>
      </c>
      <c r="I804" s="9" t="s">
        <v>1549</v>
      </c>
      <c r="J804" s="20" t="s">
        <v>24</v>
      </c>
      <c r="K804" s="22">
        <v>17</v>
      </c>
      <c r="L804" s="10">
        <v>30000</v>
      </c>
      <c r="M804" s="10">
        <f t="shared" si="26"/>
        <v>510000</v>
      </c>
      <c r="N804" s="25" t="s">
        <v>26</v>
      </c>
    </row>
    <row r="805" spans="2:14" s="2" customFormat="1" ht="12.75" x14ac:dyDescent="0.2">
      <c r="B805" s="11" t="s">
        <v>882</v>
      </c>
      <c r="C805" s="11" t="s">
        <v>17</v>
      </c>
      <c r="D805" s="12">
        <v>29999</v>
      </c>
      <c r="E805" s="12" t="s">
        <v>1282</v>
      </c>
      <c r="F805" s="12" t="s">
        <v>449</v>
      </c>
      <c r="G805" s="13">
        <v>31201610</v>
      </c>
      <c r="H805" s="13">
        <v>92145974</v>
      </c>
      <c r="I805" s="14" t="s">
        <v>1550</v>
      </c>
      <c r="J805" s="15" t="s">
        <v>944</v>
      </c>
      <c r="K805" s="23">
        <v>189.25</v>
      </c>
      <c r="L805" s="16">
        <v>9040</v>
      </c>
      <c r="M805" s="17">
        <f t="shared" si="26"/>
        <v>1710820</v>
      </c>
      <c r="N805" s="26" t="s">
        <v>26</v>
      </c>
    </row>
    <row r="806" spans="2:14" s="2" customFormat="1" ht="12.75" x14ac:dyDescent="0.2">
      <c r="B806" s="6" t="s">
        <v>882</v>
      </c>
      <c r="C806" s="6" t="s">
        <v>27</v>
      </c>
      <c r="D806" s="6">
        <v>29906</v>
      </c>
      <c r="E806" s="7" t="s">
        <v>429</v>
      </c>
      <c r="F806" s="7" t="s">
        <v>110</v>
      </c>
      <c r="G806" s="7">
        <v>46181504</v>
      </c>
      <c r="H806" s="8">
        <v>92006950</v>
      </c>
      <c r="I806" s="9" t="s">
        <v>1551</v>
      </c>
      <c r="J806" s="20" t="s">
        <v>24</v>
      </c>
      <c r="K806" s="22">
        <v>66</v>
      </c>
      <c r="L806" s="10">
        <v>3200</v>
      </c>
      <c r="M806" s="10">
        <f t="shared" si="26"/>
        <v>211200</v>
      </c>
      <c r="N806" s="25" t="s">
        <v>26</v>
      </c>
    </row>
    <row r="807" spans="2:14" s="2" customFormat="1" ht="12.75" x14ac:dyDescent="0.2">
      <c r="B807" s="11" t="s">
        <v>882</v>
      </c>
      <c r="C807" s="11" t="s">
        <v>27</v>
      </c>
      <c r="D807" s="12">
        <v>29999</v>
      </c>
      <c r="E807" s="12" t="s">
        <v>1282</v>
      </c>
      <c r="F807" s="12" t="s">
        <v>458</v>
      </c>
      <c r="G807" s="13">
        <v>31201623</v>
      </c>
      <c r="H807" s="13">
        <v>90030220</v>
      </c>
      <c r="I807" s="14" t="s">
        <v>1552</v>
      </c>
      <c r="J807" s="15" t="s">
        <v>944</v>
      </c>
      <c r="K807" s="23">
        <v>95.512500000000003</v>
      </c>
      <c r="L807" s="16">
        <v>1694.9999999999998</v>
      </c>
      <c r="M807" s="17">
        <f t="shared" si="26"/>
        <v>161893.68749999997</v>
      </c>
      <c r="N807" s="26" t="s">
        <v>26</v>
      </c>
    </row>
    <row r="808" spans="2:14" s="2" customFormat="1" ht="12.75" x14ac:dyDescent="0.2">
      <c r="B808" s="6" t="s">
        <v>882</v>
      </c>
      <c r="C808" s="6" t="s">
        <v>27</v>
      </c>
      <c r="D808" s="6">
        <v>29999</v>
      </c>
      <c r="E808" s="7" t="s">
        <v>1282</v>
      </c>
      <c r="F808" s="7" t="s">
        <v>449</v>
      </c>
      <c r="G808" s="7">
        <v>31201610</v>
      </c>
      <c r="H808" s="8">
        <v>92145974</v>
      </c>
      <c r="I808" s="9" t="s">
        <v>1550</v>
      </c>
      <c r="J808" s="20" t="s">
        <v>944</v>
      </c>
      <c r="K808" s="22">
        <v>556.54166666666663</v>
      </c>
      <c r="L808" s="10">
        <v>2500</v>
      </c>
      <c r="M808" s="10">
        <f t="shared" si="26"/>
        <v>1391354.1666666665</v>
      </c>
      <c r="N808" s="25" t="s">
        <v>26</v>
      </c>
    </row>
    <row r="809" spans="2:14" s="2" customFormat="1" ht="12.75" x14ac:dyDescent="0.2">
      <c r="B809" s="11" t="s">
        <v>882</v>
      </c>
      <c r="C809" s="11" t="s">
        <v>27</v>
      </c>
      <c r="D809" s="12">
        <v>29999</v>
      </c>
      <c r="E809" s="12" t="s">
        <v>439</v>
      </c>
      <c r="F809" s="12" t="s">
        <v>950</v>
      </c>
      <c r="G809" s="13">
        <v>31201623</v>
      </c>
      <c r="H809" s="13">
        <v>92018308</v>
      </c>
      <c r="I809" s="14" t="s">
        <v>1553</v>
      </c>
      <c r="J809" s="15" t="s">
        <v>24</v>
      </c>
      <c r="K809" s="23">
        <v>11</v>
      </c>
      <c r="L809" s="16">
        <v>4000</v>
      </c>
      <c r="M809" s="17">
        <f t="shared" si="26"/>
        <v>44000</v>
      </c>
      <c r="N809" s="26" t="s">
        <v>26</v>
      </c>
    </row>
    <row r="810" spans="2:14" s="2" customFormat="1" ht="25.5" x14ac:dyDescent="0.2">
      <c r="B810" s="6" t="s">
        <v>882</v>
      </c>
      <c r="C810" s="6" t="s">
        <v>27</v>
      </c>
      <c r="D810" s="6">
        <v>29999</v>
      </c>
      <c r="E810" s="7" t="s">
        <v>19</v>
      </c>
      <c r="F810" s="7" t="s">
        <v>1554</v>
      </c>
      <c r="G810" s="7">
        <v>56112304</v>
      </c>
      <c r="H810" s="8">
        <v>92078663</v>
      </c>
      <c r="I810" s="9" t="s">
        <v>1555</v>
      </c>
      <c r="J810" s="20" t="s">
        <v>24</v>
      </c>
      <c r="K810" s="22">
        <v>200</v>
      </c>
      <c r="L810" s="10">
        <v>13000</v>
      </c>
      <c r="M810" s="10">
        <f t="shared" si="26"/>
        <v>2600000</v>
      </c>
      <c r="N810" s="25" t="s">
        <v>26</v>
      </c>
    </row>
    <row r="811" spans="2:14" s="2" customFormat="1" ht="12.75" x14ac:dyDescent="0.2">
      <c r="B811" s="11" t="s">
        <v>882</v>
      </c>
      <c r="C811" s="11" t="s">
        <v>27</v>
      </c>
      <c r="D811" s="12">
        <v>29999</v>
      </c>
      <c r="E811" s="12" t="s">
        <v>19</v>
      </c>
      <c r="F811" s="12" t="s">
        <v>1556</v>
      </c>
      <c r="G811" s="13">
        <v>56112301</v>
      </c>
      <c r="H811" s="13">
        <v>92081867</v>
      </c>
      <c r="I811" s="14" t="s">
        <v>1557</v>
      </c>
      <c r="J811" s="15" t="s">
        <v>24</v>
      </c>
      <c r="K811" s="23">
        <v>500</v>
      </c>
      <c r="L811" s="16">
        <f>3200*1.13</f>
        <v>3615.9999999999995</v>
      </c>
      <c r="M811" s="17">
        <f t="shared" si="26"/>
        <v>1807999.9999999998</v>
      </c>
      <c r="N811" s="26" t="s">
        <v>26</v>
      </c>
    </row>
    <row r="812" spans="2:14" s="2" customFormat="1" ht="12.75" x14ac:dyDescent="0.2">
      <c r="B812" s="6" t="s">
        <v>882</v>
      </c>
      <c r="C812" s="6" t="s">
        <v>27</v>
      </c>
      <c r="D812" s="6">
        <v>29999</v>
      </c>
      <c r="E812" s="7" t="s">
        <v>19</v>
      </c>
      <c r="F812" s="7" t="s">
        <v>1556</v>
      </c>
      <c r="G812" s="7">
        <v>56112304</v>
      </c>
      <c r="H812" s="8">
        <v>92081858</v>
      </c>
      <c r="I812" s="9" t="s">
        <v>1558</v>
      </c>
      <c r="J812" s="20" t="s">
        <v>24</v>
      </c>
      <c r="K812" s="22">
        <v>500</v>
      </c>
      <c r="L812" s="10">
        <f>3200*1.13</f>
        <v>3615.9999999999995</v>
      </c>
      <c r="M812" s="10">
        <f t="shared" si="26"/>
        <v>1807999.9999999998</v>
      </c>
      <c r="N812" s="25" t="s">
        <v>26</v>
      </c>
    </row>
    <row r="813" spans="2:14" s="2" customFormat="1" ht="12.75" x14ac:dyDescent="0.2">
      <c r="B813" s="11" t="s">
        <v>882</v>
      </c>
      <c r="C813" s="11" t="s">
        <v>27</v>
      </c>
      <c r="D813" s="12">
        <v>29999</v>
      </c>
      <c r="E813" s="12" t="s">
        <v>341</v>
      </c>
      <c r="F813" s="12" t="s">
        <v>950</v>
      </c>
      <c r="G813" s="13">
        <v>31152102</v>
      </c>
      <c r="H813" s="13">
        <v>92079532</v>
      </c>
      <c r="I813" s="14" t="s">
        <v>1559</v>
      </c>
      <c r="J813" s="15" t="s">
        <v>1346</v>
      </c>
      <c r="K813" s="23">
        <v>100</v>
      </c>
      <c r="L813" s="16">
        <v>500</v>
      </c>
      <c r="M813" s="17">
        <f t="shared" si="26"/>
        <v>50000</v>
      </c>
      <c r="N813" s="26" t="s">
        <v>26</v>
      </c>
    </row>
    <row r="814" spans="2:14" s="2" customFormat="1" ht="12.75" x14ac:dyDescent="0.2">
      <c r="B814" s="6" t="s">
        <v>882</v>
      </c>
      <c r="C814" s="6" t="s">
        <v>27</v>
      </c>
      <c r="D814" s="6" t="s">
        <v>1407</v>
      </c>
      <c r="E814" s="7" t="s">
        <v>1169</v>
      </c>
      <c r="F814" s="7" t="s">
        <v>1560</v>
      </c>
      <c r="G814" s="7">
        <v>56101903</v>
      </c>
      <c r="H814" s="8">
        <v>92154298</v>
      </c>
      <c r="I814" s="9" t="s">
        <v>1561</v>
      </c>
      <c r="J814" s="20" t="s">
        <v>24</v>
      </c>
      <c r="K814" s="22">
        <v>200</v>
      </c>
      <c r="L814" s="10">
        <f>50*1.13</f>
        <v>56.499999999999993</v>
      </c>
      <c r="M814" s="10">
        <f t="shared" si="26"/>
        <v>11299.999999999998</v>
      </c>
      <c r="N814" s="25" t="s">
        <v>26</v>
      </c>
    </row>
    <row r="815" spans="2:14" s="2" customFormat="1" ht="12.75" x14ac:dyDescent="0.2">
      <c r="B815" s="11" t="s">
        <v>882</v>
      </c>
      <c r="C815" s="11" t="s">
        <v>27</v>
      </c>
      <c r="D815" s="12">
        <v>29999</v>
      </c>
      <c r="E815" s="12" t="s">
        <v>19</v>
      </c>
      <c r="F815" s="12" t="s">
        <v>385</v>
      </c>
      <c r="G815" s="13">
        <v>56101903</v>
      </c>
      <c r="H815" s="13">
        <v>92148804</v>
      </c>
      <c r="I815" s="14" t="s">
        <v>1562</v>
      </c>
      <c r="J815" s="15" t="s">
        <v>24</v>
      </c>
      <c r="K815" s="23">
        <v>1500</v>
      </c>
      <c r="L815" s="16">
        <v>30</v>
      </c>
      <c r="M815" s="17">
        <f t="shared" si="26"/>
        <v>45000</v>
      </c>
      <c r="N815" s="26" t="s">
        <v>26</v>
      </c>
    </row>
    <row r="816" spans="2:14" s="2" customFormat="1" ht="12.75" x14ac:dyDescent="0.2">
      <c r="B816" s="6" t="s">
        <v>882</v>
      </c>
      <c r="C816" s="6" t="s">
        <v>27</v>
      </c>
      <c r="D816" s="6">
        <v>29999</v>
      </c>
      <c r="E816" s="7" t="s">
        <v>1169</v>
      </c>
      <c r="F816" s="7" t="s">
        <v>1563</v>
      </c>
      <c r="G816" s="7">
        <v>56101903</v>
      </c>
      <c r="H816" s="8">
        <v>92148802</v>
      </c>
      <c r="I816" s="9" t="s">
        <v>1564</v>
      </c>
      <c r="J816" s="20" t="s">
        <v>24</v>
      </c>
      <c r="K816" s="22">
        <v>1500</v>
      </c>
      <c r="L816" s="10">
        <v>30</v>
      </c>
      <c r="M816" s="10">
        <f t="shared" si="26"/>
        <v>45000</v>
      </c>
      <c r="N816" s="25" t="s">
        <v>26</v>
      </c>
    </row>
    <row r="817" spans="2:14" s="2" customFormat="1" ht="12.75" x14ac:dyDescent="0.2">
      <c r="B817" s="11" t="s">
        <v>882</v>
      </c>
      <c r="C817" s="11" t="s">
        <v>27</v>
      </c>
      <c r="D817" s="12">
        <v>29999</v>
      </c>
      <c r="E817" s="12" t="s">
        <v>1169</v>
      </c>
      <c r="F817" s="12" t="s">
        <v>1563</v>
      </c>
      <c r="G817" s="13">
        <v>56101903</v>
      </c>
      <c r="H817" s="13">
        <v>92079299</v>
      </c>
      <c r="I817" s="14" t="s">
        <v>1565</v>
      </c>
      <c r="J817" s="15" t="s">
        <v>24</v>
      </c>
      <c r="K817" s="23">
        <v>1500</v>
      </c>
      <c r="L817" s="16">
        <v>30</v>
      </c>
      <c r="M817" s="17">
        <f t="shared" si="26"/>
        <v>45000</v>
      </c>
      <c r="N817" s="26" t="s">
        <v>26</v>
      </c>
    </row>
    <row r="818" spans="2:14" s="2" customFormat="1" ht="12.75" x14ac:dyDescent="0.2">
      <c r="B818" s="6" t="s">
        <v>882</v>
      </c>
      <c r="C818" s="6" t="s">
        <v>27</v>
      </c>
      <c r="D818" s="6">
        <v>29999</v>
      </c>
      <c r="E818" s="7" t="s">
        <v>1169</v>
      </c>
      <c r="F818" s="7" t="s">
        <v>404</v>
      </c>
      <c r="G818" s="7">
        <v>56101903</v>
      </c>
      <c r="H818" s="8">
        <v>92079300</v>
      </c>
      <c r="I818" s="9" t="s">
        <v>1566</v>
      </c>
      <c r="J818" s="20" t="s">
        <v>24</v>
      </c>
      <c r="K818" s="22">
        <v>500</v>
      </c>
      <c r="L818" s="10">
        <v>450</v>
      </c>
      <c r="M818" s="10">
        <f t="shared" si="26"/>
        <v>225000</v>
      </c>
      <c r="N818" s="25" t="s">
        <v>26</v>
      </c>
    </row>
    <row r="819" spans="2:14" s="2" customFormat="1" ht="51" x14ac:dyDescent="0.2">
      <c r="B819" s="11" t="s">
        <v>882</v>
      </c>
      <c r="C819" s="11" t="s">
        <v>27</v>
      </c>
      <c r="D819" s="12">
        <v>29999</v>
      </c>
      <c r="E819" s="12" t="s">
        <v>19</v>
      </c>
      <c r="F819" s="12" t="s">
        <v>1567</v>
      </c>
      <c r="G819" s="13">
        <v>31201531</v>
      </c>
      <c r="H819" s="13">
        <v>92147705</v>
      </c>
      <c r="I819" s="14" t="s">
        <v>1568</v>
      </c>
      <c r="J819" s="15" t="s">
        <v>1294</v>
      </c>
      <c r="K819" s="23">
        <v>1695</v>
      </c>
      <c r="L819" s="16">
        <v>200</v>
      </c>
      <c r="M819" s="17">
        <f t="shared" si="26"/>
        <v>339000</v>
      </c>
      <c r="N819" s="26" t="s">
        <v>26</v>
      </c>
    </row>
    <row r="820" spans="2:14" s="2" customFormat="1" ht="25.5" x14ac:dyDescent="0.2">
      <c r="B820" s="6" t="s">
        <v>882</v>
      </c>
      <c r="C820" s="6" t="s">
        <v>27</v>
      </c>
      <c r="D820" s="6">
        <v>29999</v>
      </c>
      <c r="E820" s="7" t="s">
        <v>1169</v>
      </c>
      <c r="F820" s="7" t="s">
        <v>1560</v>
      </c>
      <c r="G820" s="7">
        <v>31162806</v>
      </c>
      <c r="H820" s="8">
        <v>92107991</v>
      </c>
      <c r="I820" s="9" t="s">
        <v>1569</v>
      </c>
      <c r="J820" s="20" t="s">
        <v>24</v>
      </c>
      <c r="K820" s="22">
        <v>6050</v>
      </c>
      <c r="L820" s="10">
        <f>25*1.13</f>
        <v>28.249999999999996</v>
      </c>
      <c r="M820" s="10">
        <f t="shared" si="26"/>
        <v>170912.49999999997</v>
      </c>
      <c r="N820" s="25" t="s">
        <v>26</v>
      </c>
    </row>
    <row r="821" spans="2:14" s="2" customFormat="1" ht="12.75" x14ac:dyDescent="0.2">
      <c r="B821" s="11" t="s">
        <v>882</v>
      </c>
      <c r="C821" s="11" t="s">
        <v>27</v>
      </c>
      <c r="D821" s="12">
        <v>29999</v>
      </c>
      <c r="E821" s="12" t="s">
        <v>19</v>
      </c>
      <c r="F821" s="12" t="s">
        <v>1570</v>
      </c>
      <c r="G821" s="13">
        <v>24141520</v>
      </c>
      <c r="H821" s="13">
        <v>92177731</v>
      </c>
      <c r="I821" s="14" t="s">
        <v>1571</v>
      </c>
      <c r="J821" s="15" t="s">
        <v>24</v>
      </c>
      <c r="K821" s="23">
        <v>10</v>
      </c>
      <c r="L821" s="16">
        <v>35000</v>
      </c>
      <c r="M821" s="17">
        <f t="shared" si="26"/>
        <v>350000</v>
      </c>
      <c r="N821" s="26" t="s">
        <v>26</v>
      </c>
    </row>
    <row r="822" spans="2:14" s="2" customFormat="1" ht="38.25" x14ac:dyDescent="0.2">
      <c r="B822" s="6" t="s">
        <v>882</v>
      </c>
      <c r="C822" s="6" t="s">
        <v>28</v>
      </c>
      <c r="D822" s="6">
        <v>29999</v>
      </c>
      <c r="E822" s="7" t="s">
        <v>341</v>
      </c>
      <c r="F822" s="7" t="s">
        <v>1572</v>
      </c>
      <c r="G822" s="7">
        <v>24112702</v>
      </c>
      <c r="H822" s="8">
        <v>92003641</v>
      </c>
      <c r="I822" s="9" t="s">
        <v>1573</v>
      </c>
      <c r="J822" s="20" t="s">
        <v>24</v>
      </c>
      <c r="K822" s="22">
        <v>10</v>
      </c>
      <c r="L822" s="10">
        <v>60000</v>
      </c>
      <c r="M822" s="10">
        <f t="shared" si="26"/>
        <v>600000</v>
      </c>
      <c r="N822" s="25" t="s">
        <v>26</v>
      </c>
    </row>
    <row r="823" spans="2:14" s="2" customFormat="1" ht="12.75" x14ac:dyDescent="0.2">
      <c r="B823" s="11" t="s">
        <v>882</v>
      </c>
      <c r="C823" s="11" t="s">
        <v>30</v>
      </c>
      <c r="D823" s="12">
        <v>29999</v>
      </c>
      <c r="E823" s="12" t="s">
        <v>1282</v>
      </c>
      <c r="F823" s="12" t="s">
        <v>458</v>
      </c>
      <c r="G823" s="13">
        <v>31201623</v>
      </c>
      <c r="H823" s="13">
        <v>90030220</v>
      </c>
      <c r="I823" s="14" t="s">
        <v>1552</v>
      </c>
      <c r="J823" s="15" t="s">
        <v>944</v>
      </c>
      <c r="K823" s="23">
        <f>20*3.785</f>
        <v>75.7</v>
      </c>
      <c r="L823" s="16">
        <v>1694.9999999999998</v>
      </c>
      <c r="M823" s="17">
        <f t="shared" si="26"/>
        <v>128311.49999999999</v>
      </c>
      <c r="N823" s="26" t="s">
        <v>26</v>
      </c>
    </row>
    <row r="824" spans="2:14" s="2" customFormat="1" ht="12.75" x14ac:dyDescent="0.2">
      <c r="B824" s="6" t="s">
        <v>882</v>
      </c>
      <c r="C824" s="6" t="s">
        <v>30</v>
      </c>
      <c r="D824" s="6">
        <v>29999</v>
      </c>
      <c r="E824" s="7" t="s">
        <v>1282</v>
      </c>
      <c r="F824" s="7" t="s">
        <v>449</v>
      </c>
      <c r="G824" s="7">
        <v>31201610</v>
      </c>
      <c r="H824" s="8">
        <v>92145974</v>
      </c>
      <c r="I824" s="9" t="s">
        <v>1550</v>
      </c>
      <c r="J824" s="20" t="s">
        <v>944</v>
      </c>
      <c r="K824" s="22">
        <f>30*3.785</f>
        <v>113.55000000000001</v>
      </c>
      <c r="L824" s="10">
        <v>2500</v>
      </c>
      <c r="M824" s="10">
        <f t="shared" si="26"/>
        <v>283875</v>
      </c>
      <c r="N824" s="25" t="s">
        <v>26</v>
      </c>
    </row>
    <row r="825" spans="2:14" s="2" customFormat="1" ht="25.5" x14ac:dyDescent="0.2">
      <c r="B825" s="11" t="s">
        <v>882</v>
      </c>
      <c r="C825" s="11" t="s">
        <v>30</v>
      </c>
      <c r="D825" s="12">
        <v>29999</v>
      </c>
      <c r="E825" s="12" t="s">
        <v>129</v>
      </c>
      <c r="F825" s="12" t="s">
        <v>62</v>
      </c>
      <c r="G825" s="13">
        <v>10139902</v>
      </c>
      <c r="H825" s="13">
        <v>92080067</v>
      </c>
      <c r="I825" s="14" t="s">
        <v>1444</v>
      </c>
      <c r="J825" s="15" t="s">
        <v>957</v>
      </c>
      <c r="K825" s="23">
        <v>20</v>
      </c>
      <c r="L825" s="16">
        <v>5000</v>
      </c>
      <c r="M825" s="17">
        <f t="shared" si="26"/>
        <v>100000</v>
      </c>
      <c r="N825" s="26" t="s">
        <v>26</v>
      </c>
    </row>
    <row r="826" spans="2:14" s="2" customFormat="1" ht="51" x14ac:dyDescent="0.2">
      <c r="B826" s="6" t="s">
        <v>882</v>
      </c>
      <c r="C826" s="6" t="s">
        <v>30</v>
      </c>
      <c r="D826" s="6">
        <v>29999</v>
      </c>
      <c r="E826" s="7">
        <v>900</v>
      </c>
      <c r="F826" s="7" t="s">
        <v>1574</v>
      </c>
      <c r="G826" s="7">
        <v>24112404</v>
      </c>
      <c r="H826" s="8">
        <v>90028680</v>
      </c>
      <c r="I826" s="9" t="s">
        <v>1439</v>
      </c>
      <c r="J826" s="20" t="s">
        <v>24</v>
      </c>
      <c r="K826" s="22">
        <v>130</v>
      </c>
      <c r="L826" s="10">
        <v>5000</v>
      </c>
      <c r="M826" s="10">
        <f t="shared" si="26"/>
        <v>650000</v>
      </c>
      <c r="N826" s="25" t="s">
        <v>26</v>
      </c>
    </row>
    <row r="827" spans="2:14" s="2" customFormat="1" ht="51" x14ac:dyDescent="0.2">
      <c r="B827" s="11" t="s">
        <v>882</v>
      </c>
      <c r="C827" s="11" t="s">
        <v>30</v>
      </c>
      <c r="D827" s="12">
        <v>29999</v>
      </c>
      <c r="E827" s="12">
        <v>900</v>
      </c>
      <c r="F827" s="12" t="s">
        <v>1574</v>
      </c>
      <c r="G827" s="13">
        <v>24112404</v>
      </c>
      <c r="H827" s="13">
        <v>90028680</v>
      </c>
      <c r="I827" s="14" t="s">
        <v>1440</v>
      </c>
      <c r="J827" s="15" t="s">
        <v>24</v>
      </c>
      <c r="K827" s="23">
        <v>15</v>
      </c>
      <c r="L827" s="16">
        <v>12500</v>
      </c>
      <c r="M827" s="17">
        <f t="shared" si="26"/>
        <v>187500</v>
      </c>
      <c r="N827" s="26" t="s">
        <v>26</v>
      </c>
    </row>
    <row r="828" spans="2:14" s="2" customFormat="1" ht="12.75" x14ac:dyDescent="0.2">
      <c r="B828" s="6" t="s">
        <v>882</v>
      </c>
      <c r="C828" s="6" t="s">
        <v>30</v>
      </c>
      <c r="D828" s="6">
        <v>29999</v>
      </c>
      <c r="E828" s="7">
        <v>900</v>
      </c>
      <c r="F828" s="7" t="s">
        <v>1575</v>
      </c>
      <c r="G828" s="7">
        <v>31152102</v>
      </c>
      <c r="H828" s="8">
        <v>92079532</v>
      </c>
      <c r="I828" s="9" t="s">
        <v>1559</v>
      </c>
      <c r="J828" s="20" t="s">
        <v>1346</v>
      </c>
      <c r="K828" s="22">
        <v>600</v>
      </c>
      <c r="L828" s="10">
        <v>1650</v>
      </c>
      <c r="M828" s="10">
        <f t="shared" si="26"/>
        <v>990000</v>
      </c>
      <c r="N828" s="25" t="s">
        <v>26</v>
      </c>
    </row>
    <row r="829" spans="2:14" x14ac:dyDescent="0.25">
      <c r="B829" s="11" t="s">
        <v>882</v>
      </c>
      <c r="C829" s="11" t="s">
        <v>17</v>
      </c>
      <c r="D829" s="12">
        <v>50101</v>
      </c>
      <c r="E829" s="12" t="s">
        <v>769</v>
      </c>
      <c r="F829" s="12" t="s">
        <v>2115</v>
      </c>
      <c r="G829" s="13">
        <v>27112708</v>
      </c>
      <c r="H829" s="13">
        <v>90029836</v>
      </c>
      <c r="I829" s="14" t="s">
        <v>2116</v>
      </c>
      <c r="J829" s="15" t="s">
        <v>24</v>
      </c>
      <c r="K829" s="23">
        <v>4</v>
      </c>
      <c r="L829" s="16">
        <v>150000</v>
      </c>
      <c r="M829" s="17">
        <f t="shared" si="26"/>
        <v>600000</v>
      </c>
      <c r="N829" s="26" t="s">
        <v>278</v>
      </c>
    </row>
    <row r="830" spans="2:14" x14ac:dyDescent="0.25">
      <c r="B830" s="6" t="s">
        <v>882</v>
      </c>
      <c r="C830" s="6" t="s">
        <v>17</v>
      </c>
      <c r="D830" s="6">
        <v>50101</v>
      </c>
      <c r="E830" s="7" t="s">
        <v>769</v>
      </c>
      <c r="F830" s="7" t="s">
        <v>724</v>
      </c>
      <c r="G830" s="7">
        <v>27111905</v>
      </c>
      <c r="H830" s="8">
        <v>90012421</v>
      </c>
      <c r="I830" s="9" t="s">
        <v>2117</v>
      </c>
      <c r="J830" s="20" t="s">
        <v>24</v>
      </c>
      <c r="K830" s="22">
        <v>10</v>
      </c>
      <c r="L830" s="10">
        <v>125000</v>
      </c>
      <c r="M830" s="10">
        <f t="shared" si="26"/>
        <v>1250000</v>
      </c>
      <c r="N830" s="25" t="s">
        <v>278</v>
      </c>
    </row>
    <row r="831" spans="2:14" ht="25.5" x14ac:dyDescent="0.25">
      <c r="B831" s="11" t="s">
        <v>882</v>
      </c>
      <c r="C831" s="11" t="s">
        <v>17</v>
      </c>
      <c r="D831" s="12">
        <v>50101</v>
      </c>
      <c r="E831" s="12" t="s">
        <v>217</v>
      </c>
      <c r="F831" s="12" t="s">
        <v>1560</v>
      </c>
      <c r="G831" s="13">
        <v>24101505</v>
      </c>
      <c r="H831" s="13">
        <v>92007728</v>
      </c>
      <c r="I831" s="14" t="s">
        <v>2118</v>
      </c>
      <c r="J831" s="15" t="s">
        <v>24</v>
      </c>
      <c r="K831" s="23">
        <v>2</v>
      </c>
      <c r="L831" s="16">
        <v>350000</v>
      </c>
      <c r="M831" s="17">
        <f t="shared" si="26"/>
        <v>700000</v>
      </c>
      <c r="N831" s="26" t="s">
        <v>278</v>
      </c>
    </row>
    <row r="832" spans="2:14" ht="25.5" x14ac:dyDescent="0.25">
      <c r="B832" s="6" t="s">
        <v>882</v>
      </c>
      <c r="C832" s="6" t="s">
        <v>17</v>
      </c>
      <c r="D832" s="6">
        <v>50101</v>
      </c>
      <c r="E832" s="7" t="s">
        <v>19</v>
      </c>
      <c r="F832" s="7" t="s">
        <v>2119</v>
      </c>
      <c r="G832" s="7">
        <v>27111559</v>
      </c>
      <c r="H832" s="8">
        <v>92036969</v>
      </c>
      <c r="I832" s="9" t="s">
        <v>2120</v>
      </c>
      <c r="J832" s="20" t="s">
        <v>24</v>
      </c>
      <c r="K832" s="22">
        <v>10</v>
      </c>
      <c r="L832" s="10">
        <v>150000</v>
      </c>
      <c r="M832" s="10">
        <f t="shared" si="26"/>
        <v>1500000</v>
      </c>
      <c r="N832" s="25" t="s">
        <v>278</v>
      </c>
    </row>
    <row r="833" spans="2:14" x14ac:dyDescent="0.25">
      <c r="B833" s="11" t="s">
        <v>882</v>
      </c>
      <c r="C833" s="11" t="s">
        <v>17</v>
      </c>
      <c r="D833" s="12">
        <v>50101</v>
      </c>
      <c r="E833" s="12" t="s">
        <v>19</v>
      </c>
      <c r="F833" s="12" t="s">
        <v>2121</v>
      </c>
      <c r="G833" s="13">
        <v>40142201</v>
      </c>
      <c r="H833" s="13">
        <v>92149855</v>
      </c>
      <c r="I833" s="14" t="s">
        <v>2122</v>
      </c>
      <c r="J833" s="15" t="s">
        <v>24</v>
      </c>
      <c r="K833" s="23">
        <v>2</v>
      </c>
      <c r="L833" s="16">
        <v>125000</v>
      </c>
      <c r="M833" s="17">
        <f t="shared" si="26"/>
        <v>250000</v>
      </c>
      <c r="N833" s="26" t="s">
        <v>278</v>
      </c>
    </row>
    <row r="834" spans="2:14" ht="37.5" customHeight="1" x14ac:dyDescent="0.25">
      <c r="B834" s="6" t="s">
        <v>882</v>
      </c>
      <c r="C834" s="6" t="s">
        <v>17</v>
      </c>
      <c r="D834" s="6">
        <v>50101</v>
      </c>
      <c r="E834" s="7" t="s">
        <v>1229</v>
      </c>
      <c r="F834" s="7" t="s">
        <v>2123</v>
      </c>
      <c r="G834" s="7">
        <v>40151503</v>
      </c>
      <c r="H834" s="8">
        <v>92144765</v>
      </c>
      <c r="I834" s="9" t="s">
        <v>2124</v>
      </c>
      <c r="J834" s="20" t="s">
        <v>24</v>
      </c>
      <c r="K834" s="22">
        <v>2</v>
      </c>
      <c r="L834" s="10">
        <v>260000</v>
      </c>
      <c r="M834" s="10">
        <f>L834*K834</f>
        <v>520000</v>
      </c>
      <c r="N834" s="25" t="s">
        <v>278</v>
      </c>
    </row>
    <row r="835" spans="2:14" ht="37.5" customHeight="1" x14ac:dyDescent="0.25">
      <c r="B835" s="11" t="s">
        <v>882</v>
      </c>
      <c r="C835" s="11" t="s">
        <v>17</v>
      </c>
      <c r="D835" s="12">
        <v>50101</v>
      </c>
      <c r="E835" s="12" t="s">
        <v>341</v>
      </c>
      <c r="F835" s="12" t="s">
        <v>2125</v>
      </c>
      <c r="G835" s="13">
        <v>27112746</v>
      </c>
      <c r="H835" s="13">
        <v>92008635</v>
      </c>
      <c r="I835" s="14" t="s">
        <v>2126</v>
      </c>
      <c r="J835" s="15" t="s">
        <v>24</v>
      </c>
      <c r="K835" s="23">
        <v>2</v>
      </c>
      <c r="L835" s="16">
        <v>330000</v>
      </c>
      <c r="M835" s="17">
        <f>L835*K835</f>
        <v>660000</v>
      </c>
      <c r="N835" s="26" t="s">
        <v>278</v>
      </c>
    </row>
    <row r="836" spans="2:14" ht="37.5" customHeight="1" x14ac:dyDescent="0.25">
      <c r="B836" s="6" t="s">
        <v>882</v>
      </c>
      <c r="C836" s="6" t="s">
        <v>17</v>
      </c>
      <c r="D836" s="6">
        <v>50101</v>
      </c>
      <c r="E836" s="7" t="s">
        <v>341</v>
      </c>
      <c r="F836" s="7" t="s">
        <v>62</v>
      </c>
      <c r="G836" s="7">
        <v>21101913</v>
      </c>
      <c r="H836" s="8">
        <v>92135880</v>
      </c>
      <c r="I836" s="9" t="s">
        <v>2127</v>
      </c>
      <c r="J836" s="20" t="s">
        <v>24</v>
      </c>
      <c r="K836" s="22">
        <v>5</v>
      </c>
      <c r="L836" s="10">
        <v>240000</v>
      </c>
      <c r="M836" s="10">
        <f>L836*K836</f>
        <v>1200000</v>
      </c>
      <c r="N836" s="25" t="s">
        <v>278</v>
      </c>
    </row>
    <row r="837" spans="2:14" ht="37.5" customHeight="1" x14ac:dyDescent="0.25">
      <c r="B837" s="11" t="s">
        <v>882</v>
      </c>
      <c r="C837" s="11" t="s">
        <v>17</v>
      </c>
      <c r="D837" s="12">
        <v>50101</v>
      </c>
      <c r="E837" s="12" t="s">
        <v>341</v>
      </c>
      <c r="F837" s="12" t="s">
        <v>1596</v>
      </c>
      <c r="G837" s="13">
        <v>21101501</v>
      </c>
      <c r="H837" s="13">
        <v>92133864</v>
      </c>
      <c r="I837" s="14" t="s">
        <v>2128</v>
      </c>
      <c r="J837" s="15" t="s">
        <v>24</v>
      </c>
      <c r="K837" s="23">
        <v>2</v>
      </c>
      <c r="L837" s="16">
        <v>2600000</v>
      </c>
      <c r="M837" s="17">
        <f>L837*K837</f>
        <v>5200000</v>
      </c>
      <c r="N837" s="26" t="s">
        <v>278</v>
      </c>
    </row>
    <row r="838" spans="2:14" s="28" customFormat="1" ht="12.75" x14ac:dyDescent="0.2">
      <c r="B838" s="6" t="s">
        <v>882</v>
      </c>
      <c r="C838" s="6" t="s">
        <v>17</v>
      </c>
      <c r="D838" s="6">
        <v>50101</v>
      </c>
      <c r="E838" s="7" t="s">
        <v>1102</v>
      </c>
      <c r="F838" s="7" t="s">
        <v>404</v>
      </c>
      <c r="G838" s="7">
        <v>31211908</v>
      </c>
      <c r="H838" s="8">
        <v>2032009</v>
      </c>
      <c r="I838" s="9" t="s">
        <v>2137</v>
      </c>
      <c r="J838" s="20" t="s">
        <v>24</v>
      </c>
      <c r="K838" s="22">
        <v>5</v>
      </c>
      <c r="L838" s="10">
        <v>200000</v>
      </c>
      <c r="M838" s="10">
        <v>0</v>
      </c>
      <c r="N838" s="25" t="s">
        <v>278</v>
      </c>
    </row>
    <row r="839" spans="2:14" s="28" customFormat="1" ht="25.5" x14ac:dyDescent="0.2">
      <c r="B839" s="11" t="s">
        <v>882</v>
      </c>
      <c r="C839" s="11" t="s">
        <v>17</v>
      </c>
      <c r="D839" s="12">
        <v>50101</v>
      </c>
      <c r="E839" s="12" t="s">
        <v>217</v>
      </c>
      <c r="F839" s="12" t="s">
        <v>1560</v>
      </c>
      <c r="G839" s="13">
        <v>24101505</v>
      </c>
      <c r="H839" s="13">
        <v>92007728</v>
      </c>
      <c r="I839" s="14" t="s">
        <v>2118</v>
      </c>
      <c r="J839" s="15" t="s">
        <v>24</v>
      </c>
      <c r="K839" s="23">
        <v>2</v>
      </c>
      <c r="L839" s="16">
        <v>350000</v>
      </c>
      <c r="M839" s="17">
        <v>0</v>
      </c>
      <c r="N839" s="26" t="s">
        <v>278</v>
      </c>
    </row>
    <row r="840" spans="2:14" s="28" customFormat="1" ht="12.75" x14ac:dyDescent="0.2">
      <c r="B840" s="6" t="s">
        <v>882</v>
      </c>
      <c r="C840" s="6" t="s">
        <v>17</v>
      </c>
      <c r="D840" s="6">
        <v>50101</v>
      </c>
      <c r="E840" s="7" t="s">
        <v>769</v>
      </c>
      <c r="F840" s="7" t="s">
        <v>2115</v>
      </c>
      <c r="G840" s="7">
        <v>27112708</v>
      </c>
      <c r="H840" s="8">
        <v>90029836</v>
      </c>
      <c r="I840" s="9" t="s">
        <v>2116</v>
      </c>
      <c r="J840" s="20" t="s">
        <v>24</v>
      </c>
      <c r="K840" s="22">
        <v>5</v>
      </c>
      <c r="L840" s="10">
        <v>150000</v>
      </c>
      <c r="M840" s="10">
        <v>0</v>
      </c>
      <c r="N840" s="25" t="s">
        <v>278</v>
      </c>
    </row>
    <row r="841" spans="2:14" s="28" customFormat="1" ht="25.5" x14ac:dyDescent="0.2">
      <c r="B841" s="11" t="s">
        <v>882</v>
      </c>
      <c r="C841" s="11" t="s">
        <v>17</v>
      </c>
      <c r="D841" s="12">
        <v>50101</v>
      </c>
      <c r="E841" s="12" t="s">
        <v>19</v>
      </c>
      <c r="F841" s="12" t="s">
        <v>2119</v>
      </c>
      <c r="G841" s="13">
        <v>27111559</v>
      </c>
      <c r="H841" s="13">
        <v>92036969</v>
      </c>
      <c r="I841" s="14" t="s">
        <v>2120</v>
      </c>
      <c r="J841" s="15" t="s">
        <v>24</v>
      </c>
      <c r="K841" s="23">
        <v>4</v>
      </c>
      <c r="L841" s="16">
        <v>150000</v>
      </c>
      <c r="M841" s="17">
        <v>0</v>
      </c>
      <c r="N841" s="26" t="s">
        <v>278</v>
      </c>
    </row>
    <row r="842" spans="2:14" ht="38.25" x14ac:dyDescent="0.25">
      <c r="B842" s="6" t="s">
        <v>882</v>
      </c>
      <c r="C842" s="6" t="s">
        <v>17</v>
      </c>
      <c r="D842" s="6">
        <v>50199</v>
      </c>
      <c r="E842" s="7" t="s">
        <v>1229</v>
      </c>
      <c r="F842" s="7" t="s">
        <v>123</v>
      </c>
      <c r="G842" s="7">
        <v>21101801</v>
      </c>
      <c r="H842" s="8">
        <v>92038383</v>
      </c>
      <c r="I842" s="9" t="s">
        <v>2129</v>
      </c>
      <c r="J842" s="20" t="s">
        <v>24</v>
      </c>
      <c r="K842" s="22">
        <v>10</v>
      </c>
      <c r="L842" s="10">
        <v>50000</v>
      </c>
      <c r="M842" s="10">
        <f t="shared" ref="M842:M851" si="27">L842*K842</f>
        <v>500000</v>
      </c>
      <c r="N842" s="25" t="s">
        <v>278</v>
      </c>
    </row>
    <row r="843" spans="2:14" ht="51" x14ac:dyDescent="0.25">
      <c r="B843" s="11" t="s">
        <v>882</v>
      </c>
      <c r="C843" s="11" t="s">
        <v>17</v>
      </c>
      <c r="D843" s="12">
        <v>50199</v>
      </c>
      <c r="E843" s="12" t="s">
        <v>1229</v>
      </c>
      <c r="F843" s="12" t="s">
        <v>123</v>
      </c>
      <c r="G843" s="13">
        <v>21101801</v>
      </c>
      <c r="H843" s="13">
        <v>92027040</v>
      </c>
      <c r="I843" s="14" t="s">
        <v>2130</v>
      </c>
      <c r="J843" s="15" t="s">
        <v>24</v>
      </c>
      <c r="K843" s="23">
        <v>4</v>
      </c>
      <c r="L843" s="16">
        <v>450000</v>
      </c>
      <c r="M843" s="17">
        <f t="shared" si="27"/>
        <v>1800000</v>
      </c>
      <c r="N843" s="26" t="s">
        <v>278</v>
      </c>
    </row>
    <row r="844" spans="2:14" ht="25.5" x14ac:dyDescent="0.25">
      <c r="B844" s="6" t="s">
        <v>882</v>
      </c>
      <c r="C844" s="6" t="s">
        <v>17</v>
      </c>
      <c r="D844" s="6">
        <v>50199</v>
      </c>
      <c r="E844" s="7" t="s">
        <v>788</v>
      </c>
      <c r="F844" s="7" t="s">
        <v>76</v>
      </c>
      <c r="G844" s="7">
        <v>21101999</v>
      </c>
      <c r="H844" s="8">
        <v>92081227</v>
      </c>
      <c r="I844" s="9" t="s">
        <v>2131</v>
      </c>
      <c r="J844" s="20" t="s">
        <v>24</v>
      </c>
      <c r="K844" s="22">
        <v>50</v>
      </c>
      <c r="L844" s="10">
        <v>25000</v>
      </c>
      <c r="M844" s="10">
        <f t="shared" si="27"/>
        <v>1250000</v>
      </c>
      <c r="N844" s="25" t="s">
        <v>278</v>
      </c>
    </row>
    <row r="845" spans="2:14" ht="25.5" x14ac:dyDescent="0.25">
      <c r="B845" s="11" t="s">
        <v>882</v>
      </c>
      <c r="C845" s="11" t="s">
        <v>17</v>
      </c>
      <c r="D845" s="12">
        <v>50199</v>
      </c>
      <c r="E845" s="12" t="s">
        <v>788</v>
      </c>
      <c r="F845" s="12" t="s">
        <v>789</v>
      </c>
      <c r="G845" s="13">
        <v>39111709</v>
      </c>
      <c r="H845" s="13">
        <v>92016625</v>
      </c>
      <c r="I845" s="14" t="s">
        <v>2132</v>
      </c>
      <c r="J845" s="15" t="s">
        <v>24</v>
      </c>
      <c r="K845" s="23">
        <v>3</v>
      </c>
      <c r="L845" s="16">
        <v>40000</v>
      </c>
      <c r="M845" s="17">
        <f t="shared" si="27"/>
        <v>120000</v>
      </c>
      <c r="N845" s="26" t="s">
        <v>278</v>
      </c>
    </row>
    <row r="846" spans="2:14" x14ac:dyDescent="0.25">
      <c r="B846" s="6" t="s">
        <v>882</v>
      </c>
      <c r="C846" s="6" t="s">
        <v>17</v>
      </c>
      <c r="D846" s="6">
        <v>50199</v>
      </c>
      <c r="E846" s="7" t="s">
        <v>341</v>
      </c>
      <c r="F846" s="7" t="s">
        <v>2133</v>
      </c>
      <c r="G846" s="7">
        <v>27112037</v>
      </c>
      <c r="H846" s="8">
        <v>92026702</v>
      </c>
      <c r="I846" s="9" t="s">
        <v>2134</v>
      </c>
      <c r="J846" s="20" t="s">
        <v>24</v>
      </c>
      <c r="K846" s="22">
        <v>3</v>
      </c>
      <c r="L846" s="10">
        <v>283285</v>
      </c>
      <c r="M846" s="10">
        <f t="shared" si="27"/>
        <v>849855</v>
      </c>
      <c r="N846" s="25" t="s">
        <v>278</v>
      </c>
    </row>
    <row r="847" spans="2:14" x14ac:dyDescent="0.25">
      <c r="B847" s="11" t="s">
        <v>882</v>
      </c>
      <c r="C847" s="11" t="s">
        <v>17</v>
      </c>
      <c r="D847" s="12">
        <v>50199</v>
      </c>
      <c r="E847" s="12" t="s">
        <v>2135</v>
      </c>
      <c r="F847" s="12">
        <v>20080</v>
      </c>
      <c r="G847" s="13">
        <v>47121805</v>
      </c>
      <c r="H847" s="13">
        <v>92011007</v>
      </c>
      <c r="I847" s="14" t="s">
        <v>2136</v>
      </c>
      <c r="J847" s="15" t="s">
        <v>24</v>
      </c>
      <c r="K847" s="23">
        <v>5</v>
      </c>
      <c r="L847" s="16">
        <v>890000</v>
      </c>
      <c r="M847" s="17">
        <f t="shared" si="27"/>
        <v>4450000</v>
      </c>
      <c r="N847" s="26" t="s">
        <v>278</v>
      </c>
    </row>
    <row r="848" spans="2:14" s="28" customFormat="1" ht="38.25" x14ac:dyDescent="0.2">
      <c r="B848" s="6" t="s">
        <v>882</v>
      </c>
      <c r="C848" s="6" t="s">
        <v>17</v>
      </c>
      <c r="D848" s="6">
        <v>50199</v>
      </c>
      <c r="E848" s="7">
        <v>130</v>
      </c>
      <c r="F848" s="7" t="s">
        <v>123</v>
      </c>
      <c r="G848" s="7">
        <v>21101801</v>
      </c>
      <c r="H848" s="8">
        <v>92038383</v>
      </c>
      <c r="I848" s="9" t="s">
        <v>2129</v>
      </c>
      <c r="J848" s="20" t="s">
        <v>24</v>
      </c>
      <c r="K848" s="22">
        <v>3</v>
      </c>
      <c r="L848" s="10">
        <v>48000</v>
      </c>
      <c r="M848" s="10">
        <f t="shared" si="27"/>
        <v>144000</v>
      </c>
      <c r="N848" s="25" t="s">
        <v>278</v>
      </c>
    </row>
    <row r="849" spans="2:14" s="28" customFormat="1" ht="51" x14ac:dyDescent="0.2">
      <c r="B849" s="11" t="s">
        <v>882</v>
      </c>
      <c r="C849" s="11" t="s">
        <v>17</v>
      </c>
      <c r="D849" s="12">
        <v>50199</v>
      </c>
      <c r="E849" s="12">
        <v>130</v>
      </c>
      <c r="F849" s="12" t="s">
        <v>123</v>
      </c>
      <c r="G849" s="13">
        <v>21101801</v>
      </c>
      <c r="H849" s="13">
        <v>92027040</v>
      </c>
      <c r="I849" s="14" t="s">
        <v>2130</v>
      </c>
      <c r="J849" s="15" t="s">
        <v>24</v>
      </c>
      <c r="K849" s="23">
        <v>1</v>
      </c>
      <c r="L849" s="16">
        <v>450000</v>
      </c>
      <c r="M849" s="17">
        <f t="shared" si="27"/>
        <v>450000</v>
      </c>
      <c r="N849" s="26" t="s">
        <v>278</v>
      </c>
    </row>
    <row r="850" spans="2:14" s="28" customFormat="1" ht="12.75" x14ac:dyDescent="0.2">
      <c r="B850" s="6" t="s">
        <v>882</v>
      </c>
      <c r="C850" s="6" t="s">
        <v>17</v>
      </c>
      <c r="D850" s="6">
        <v>50199</v>
      </c>
      <c r="E850" s="7" t="s">
        <v>341</v>
      </c>
      <c r="F850" s="7" t="s">
        <v>2133</v>
      </c>
      <c r="G850" s="7">
        <v>27112037</v>
      </c>
      <c r="H850" s="8">
        <v>92026702</v>
      </c>
      <c r="I850" s="9" t="s">
        <v>2134</v>
      </c>
      <c r="J850" s="20" t="s">
        <v>24</v>
      </c>
      <c r="K850" s="22">
        <v>1</v>
      </c>
      <c r="L850" s="10">
        <v>283285</v>
      </c>
      <c r="M850" s="10">
        <f t="shared" si="27"/>
        <v>283285</v>
      </c>
      <c r="N850" s="25" t="s">
        <v>278</v>
      </c>
    </row>
    <row r="851" spans="2:14" s="28" customFormat="1" ht="12.75" x14ac:dyDescent="0.2">
      <c r="B851" s="11" t="s">
        <v>882</v>
      </c>
      <c r="C851" s="11" t="s">
        <v>17</v>
      </c>
      <c r="D851" s="12">
        <v>50199</v>
      </c>
      <c r="E851" s="12" t="s">
        <v>2138</v>
      </c>
      <c r="F851" s="12" t="s">
        <v>62</v>
      </c>
      <c r="G851" s="13">
        <v>40101502</v>
      </c>
      <c r="H851" s="13">
        <v>92004824</v>
      </c>
      <c r="I851" s="14" t="s">
        <v>2139</v>
      </c>
      <c r="J851" s="15" t="s">
        <v>24</v>
      </c>
      <c r="K851" s="23">
        <v>1</v>
      </c>
      <c r="L851" s="16">
        <v>325000</v>
      </c>
      <c r="M851" s="17">
        <f t="shared" si="27"/>
        <v>325000</v>
      </c>
      <c r="N851" s="26" t="s">
        <v>278</v>
      </c>
    </row>
    <row r="852" spans="2:14" s="2" customFormat="1" ht="12.75" x14ac:dyDescent="0.2">
      <c r="B852" s="11" t="s">
        <v>1576</v>
      </c>
      <c r="C852" s="11" t="s">
        <v>27</v>
      </c>
      <c r="D852" s="12" t="s">
        <v>31</v>
      </c>
      <c r="E852" s="12" t="s">
        <v>1577</v>
      </c>
      <c r="F852" s="12" t="s">
        <v>25</v>
      </c>
      <c r="G852" s="13" t="s">
        <v>1578</v>
      </c>
      <c r="H852" s="13" t="s">
        <v>1579</v>
      </c>
      <c r="I852" s="14" t="s">
        <v>1580</v>
      </c>
      <c r="J852" s="15" t="s">
        <v>1581</v>
      </c>
      <c r="K852" s="23">
        <v>36</v>
      </c>
      <c r="L852" s="16">
        <v>10117.25</v>
      </c>
      <c r="M852" s="17">
        <f>+K852*L852</f>
        <v>364221</v>
      </c>
      <c r="N852" s="26" t="s">
        <v>26</v>
      </c>
    </row>
    <row r="853" spans="2:14" s="2" customFormat="1" ht="38.25" x14ac:dyDescent="0.2">
      <c r="B853" s="6" t="s">
        <v>1576</v>
      </c>
      <c r="C853" s="6" t="s">
        <v>27</v>
      </c>
      <c r="D853" s="6" t="s">
        <v>347</v>
      </c>
      <c r="E853" s="7" t="s">
        <v>1582</v>
      </c>
      <c r="F853" s="7" t="s">
        <v>404</v>
      </c>
      <c r="G853" s="7">
        <v>41116105</v>
      </c>
      <c r="H853" s="8">
        <v>92174949</v>
      </c>
      <c r="I853" s="9" t="s">
        <v>1583</v>
      </c>
      <c r="J853" s="20" t="s">
        <v>1581</v>
      </c>
      <c r="K853" s="22">
        <v>15</v>
      </c>
      <c r="L853" s="10">
        <v>4798</v>
      </c>
      <c r="M853" s="10">
        <f>K853*L853</f>
        <v>71970</v>
      </c>
      <c r="N853" s="25" t="s">
        <v>26</v>
      </c>
    </row>
    <row r="854" spans="2:14" s="2" customFormat="1" ht="51" x14ac:dyDescent="0.2">
      <c r="B854" s="11" t="s">
        <v>1576</v>
      </c>
      <c r="C854" s="11" t="s">
        <v>27</v>
      </c>
      <c r="D854" s="12" t="s">
        <v>347</v>
      </c>
      <c r="E854" s="12" t="s">
        <v>1584</v>
      </c>
      <c r="F854" s="12" t="s">
        <v>1155</v>
      </c>
      <c r="G854" s="13">
        <v>42152424</v>
      </c>
      <c r="H854" s="13">
        <v>92084255</v>
      </c>
      <c r="I854" s="14" t="s">
        <v>1585</v>
      </c>
      <c r="J854" s="15" t="s">
        <v>1581</v>
      </c>
      <c r="K854" s="23">
        <v>15</v>
      </c>
      <c r="L854" s="16">
        <v>11660</v>
      </c>
      <c r="M854" s="17">
        <f t="shared" ref="M854:M917" si="28">K854*L854</f>
        <v>174900</v>
      </c>
      <c r="N854" s="26" t="s">
        <v>26</v>
      </c>
    </row>
    <row r="855" spans="2:14" s="2" customFormat="1" ht="89.25" x14ac:dyDescent="0.2">
      <c r="B855" s="6" t="s">
        <v>1576</v>
      </c>
      <c r="C855" s="6" t="s">
        <v>27</v>
      </c>
      <c r="D855" s="6" t="s">
        <v>347</v>
      </c>
      <c r="E855" s="7" t="s">
        <v>19</v>
      </c>
      <c r="F855" s="7" t="s">
        <v>500</v>
      </c>
      <c r="G855" s="7" t="s">
        <v>1586</v>
      </c>
      <c r="H855" s="8">
        <v>92163074</v>
      </c>
      <c r="I855" s="9" t="s">
        <v>1587</v>
      </c>
      <c r="J855" s="20" t="s">
        <v>1581</v>
      </c>
      <c r="K855" s="22">
        <v>15</v>
      </c>
      <c r="L855" s="10">
        <v>8684.5</v>
      </c>
      <c r="M855" s="10">
        <f t="shared" si="28"/>
        <v>130267.5</v>
      </c>
      <c r="N855" s="25" t="s">
        <v>26</v>
      </c>
    </row>
    <row r="856" spans="2:14" s="2" customFormat="1" ht="51" x14ac:dyDescent="0.2">
      <c r="B856" s="11" t="s">
        <v>1576</v>
      </c>
      <c r="C856" s="11" t="s">
        <v>27</v>
      </c>
      <c r="D856" s="12" t="s">
        <v>347</v>
      </c>
      <c r="E856" s="12" t="s">
        <v>19</v>
      </c>
      <c r="F856" s="12" t="s">
        <v>500</v>
      </c>
      <c r="G856" s="13">
        <v>51273006</v>
      </c>
      <c r="H856" s="13">
        <v>92084912</v>
      </c>
      <c r="I856" s="14" t="s">
        <v>1588</v>
      </c>
      <c r="J856" s="15" t="s">
        <v>1581</v>
      </c>
      <c r="K856" s="23">
        <v>30</v>
      </c>
      <c r="L856" s="16">
        <v>11704</v>
      </c>
      <c r="M856" s="17">
        <f t="shared" si="28"/>
        <v>351120</v>
      </c>
      <c r="N856" s="26" t="s">
        <v>26</v>
      </c>
    </row>
    <row r="857" spans="2:14" s="2" customFormat="1" ht="12.75" x14ac:dyDescent="0.2">
      <c r="B857" s="6" t="s">
        <v>1576</v>
      </c>
      <c r="C857" s="6" t="s">
        <v>27</v>
      </c>
      <c r="D857" s="6" t="s">
        <v>347</v>
      </c>
      <c r="E857" s="7" t="s">
        <v>1582</v>
      </c>
      <c r="F857" s="7" t="s">
        <v>404</v>
      </c>
      <c r="G857" s="7">
        <v>51271613</v>
      </c>
      <c r="H857" s="8">
        <v>92204836</v>
      </c>
      <c r="I857" s="9" t="s">
        <v>1589</v>
      </c>
      <c r="J857" s="20" t="s">
        <v>1581</v>
      </c>
      <c r="K857" s="22">
        <v>34</v>
      </c>
      <c r="L857" s="10">
        <v>8000</v>
      </c>
      <c r="M857" s="10">
        <f t="shared" si="28"/>
        <v>272000</v>
      </c>
      <c r="N857" s="25" t="s">
        <v>26</v>
      </c>
    </row>
    <row r="858" spans="2:14" s="2" customFormat="1" ht="51" x14ac:dyDescent="0.2">
      <c r="B858" s="11" t="s">
        <v>1576</v>
      </c>
      <c r="C858" s="11" t="s">
        <v>27</v>
      </c>
      <c r="D858" s="12" t="s">
        <v>347</v>
      </c>
      <c r="E858" s="12" t="s">
        <v>1582</v>
      </c>
      <c r="F858" s="12" t="s">
        <v>404</v>
      </c>
      <c r="G858" s="13">
        <v>42151803</v>
      </c>
      <c r="H858" s="13">
        <v>92083911</v>
      </c>
      <c r="I858" s="14" t="s">
        <v>1590</v>
      </c>
      <c r="J858" s="15" t="s">
        <v>1581</v>
      </c>
      <c r="K858" s="23">
        <v>1500</v>
      </c>
      <c r="L858" s="16">
        <v>652.52</v>
      </c>
      <c r="M858" s="17">
        <f t="shared" si="28"/>
        <v>978780</v>
      </c>
      <c r="N858" s="26" t="s">
        <v>26</v>
      </c>
    </row>
    <row r="859" spans="2:14" s="2" customFormat="1" ht="63.75" x14ac:dyDescent="0.2">
      <c r="B859" s="6" t="s">
        <v>1576</v>
      </c>
      <c r="C859" s="6" t="s">
        <v>27</v>
      </c>
      <c r="D859" s="6" t="s">
        <v>347</v>
      </c>
      <c r="E859" s="7" t="s">
        <v>19</v>
      </c>
      <c r="F859" s="7" t="s">
        <v>1591</v>
      </c>
      <c r="G859" s="7">
        <v>42151905</v>
      </c>
      <c r="H859" s="8">
        <v>92156115</v>
      </c>
      <c r="I859" s="9" t="s">
        <v>1592</v>
      </c>
      <c r="J859" s="20" t="s">
        <v>1581</v>
      </c>
      <c r="K859" s="22">
        <v>10</v>
      </c>
      <c r="L859" s="10">
        <v>5029.2</v>
      </c>
      <c r="M859" s="10">
        <f t="shared" si="28"/>
        <v>50292</v>
      </c>
      <c r="N859" s="25" t="s">
        <v>26</v>
      </c>
    </row>
    <row r="860" spans="2:14" s="2" customFormat="1" ht="76.5" x14ac:dyDescent="0.2">
      <c r="B860" s="11" t="s">
        <v>1576</v>
      </c>
      <c r="C860" s="11" t="s">
        <v>27</v>
      </c>
      <c r="D860" s="12" t="s">
        <v>347</v>
      </c>
      <c r="E860" s="12" t="s">
        <v>19</v>
      </c>
      <c r="F860" s="12" t="s">
        <v>408</v>
      </c>
      <c r="G860" s="13">
        <v>42152457</v>
      </c>
      <c r="H860" s="13">
        <v>92156116</v>
      </c>
      <c r="I860" s="14" t="s">
        <v>1593</v>
      </c>
      <c r="J860" s="15" t="s">
        <v>1581</v>
      </c>
      <c r="K860" s="23">
        <v>15</v>
      </c>
      <c r="L860" s="16">
        <v>17017</v>
      </c>
      <c r="M860" s="17">
        <f t="shared" si="28"/>
        <v>255255</v>
      </c>
      <c r="N860" s="26" t="s">
        <v>26</v>
      </c>
    </row>
    <row r="861" spans="2:14" s="2" customFormat="1" ht="102" x14ac:dyDescent="0.2">
      <c r="B861" s="6" t="s">
        <v>1576</v>
      </c>
      <c r="C861" s="6" t="s">
        <v>27</v>
      </c>
      <c r="D861" s="6" t="s">
        <v>347</v>
      </c>
      <c r="E861" s="7" t="s">
        <v>19</v>
      </c>
      <c r="F861" s="7" t="s">
        <v>408</v>
      </c>
      <c r="G861" s="7">
        <v>42152424</v>
      </c>
      <c r="H861" s="8">
        <v>92084889</v>
      </c>
      <c r="I861" s="9" t="s">
        <v>1594</v>
      </c>
      <c r="J861" s="20" t="s">
        <v>1581</v>
      </c>
      <c r="K861" s="22">
        <v>15</v>
      </c>
      <c r="L861" s="10">
        <v>20341.859999999997</v>
      </c>
      <c r="M861" s="10">
        <f t="shared" si="28"/>
        <v>305127.89999999997</v>
      </c>
      <c r="N861" s="25" t="s">
        <v>26</v>
      </c>
    </row>
    <row r="862" spans="2:14" s="2" customFormat="1" ht="12.75" x14ac:dyDescent="0.2">
      <c r="B862" s="11" t="s">
        <v>1576</v>
      </c>
      <c r="C862" s="11" t="s">
        <v>27</v>
      </c>
      <c r="D862" s="12" t="s">
        <v>347</v>
      </c>
      <c r="E862" s="12" t="s">
        <v>1595</v>
      </c>
      <c r="F862" s="12" t="s">
        <v>1596</v>
      </c>
      <c r="G862" s="13">
        <v>51472805</v>
      </c>
      <c r="H862" s="13">
        <v>92261607</v>
      </c>
      <c r="I862" s="14" t="s">
        <v>1597</v>
      </c>
      <c r="J862" s="15" t="s">
        <v>1581</v>
      </c>
      <c r="K862" s="23">
        <v>45</v>
      </c>
      <c r="L862" s="16">
        <v>15000</v>
      </c>
      <c r="M862" s="17">
        <f t="shared" si="28"/>
        <v>675000</v>
      </c>
      <c r="N862" s="26" t="s">
        <v>26</v>
      </c>
    </row>
    <row r="863" spans="2:14" s="2" customFormat="1" ht="51" x14ac:dyDescent="0.2">
      <c r="B863" s="6" t="s">
        <v>1576</v>
      </c>
      <c r="C863" s="6" t="s">
        <v>27</v>
      </c>
      <c r="D863" s="6" t="s">
        <v>347</v>
      </c>
      <c r="E863" s="7" t="s">
        <v>1584</v>
      </c>
      <c r="F863" s="7" t="s">
        <v>1598</v>
      </c>
      <c r="G863" s="7">
        <v>51472802</v>
      </c>
      <c r="H863" s="8">
        <v>92163698</v>
      </c>
      <c r="I863" s="9" t="s">
        <v>1599</v>
      </c>
      <c r="J863" s="20" t="s">
        <v>1581</v>
      </c>
      <c r="K863" s="22">
        <v>40</v>
      </c>
      <c r="L863" s="10">
        <v>23650</v>
      </c>
      <c r="M863" s="10">
        <f t="shared" si="28"/>
        <v>946000</v>
      </c>
      <c r="N863" s="25" t="s">
        <v>26</v>
      </c>
    </row>
    <row r="864" spans="2:14" s="2" customFormat="1" ht="38.25" x14ac:dyDescent="0.2">
      <c r="B864" s="11" t="s">
        <v>1576</v>
      </c>
      <c r="C864" s="11" t="s">
        <v>27</v>
      </c>
      <c r="D864" s="12" t="s">
        <v>347</v>
      </c>
      <c r="E864" s="12" t="s">
        <v>1584</v>
      </c>
      <c r="F864" s="12" t="s">
        <v>1600</v>
      </c>
      <c r="G864" s="13">
        <v>51472802</v>
      </c>
      <c r="H864" s="13">
        <v>92239450</v>
      </c>
      <c r="I864" s="14" t="s">
        <v>1601</v>
      </c>
      <c r="J864" s="15" t="s">
        <v>1581</v>
      </c>
      <c r="K864" s="23">
        <v>40</v>
      </c>
      <c r="L864" s="16">
        <v>23920</v>
      </c>
      <c r="M864" s="17">
        <f t="shared" si="28"/>
        <v>956800</v>
      </c>
      <c r="N864" s="26" t="s">
        <v>26</v>
      </c>
    </row>
    <row r="865" spans="2:14" s="2" customFormat="1" ht="38.25" x14ac:dyDescent="0.2">
      <c r="B865" s="6" t="s">
        <v>1576</v>
      </c>
      <c r="C865" s="6" t="s">
        <v>27</v>
      </c>
      <c r="D865" s="6" t="s">
        <v>347</v>
      </c>
      <c r="E865" s="7" t="s">
        <v>19</v>
      </c>
      <c r="F865" s="7" t="s">
        <v>1602</v>
      </c>
      <c r="G865" s="7">
        <v>51472802</v>
      </c>
      <c r="H865" s="8">
        <v>92239449</v>
      </c>
      <c r="I865" s="9" t="s">
        <v>1603</v>
      </c>
      <c r="J865" s="20" t="s">
        <v>1581</v>
      </c>
      <c r="K865" s="22">
        <v>40</v>
      </c>
      <c r="L865" s="10">
        <v>5680</v>
      </c>
      <c r="M865" s="10">
        <f t="shared" si="28"/>
        <v>227200</v>
      </c>
      <c r="N865" s="25" t="s">
        <v>26</v>
      </c>
    </row>
    <row r="866" spans="2:14" s="2" customFormat="1" ht="25.5" x14ac:dyDescent="0.2">
      <c r="B866" s="11" t="s">
        <v>1576</v>
      </c>
      <c r="C866" s="11" t="s">
        <v>27</v>
      </c>
      <c r="D866" s="12" t="s">
        <v>395</v>
      </c>
      <c r="E866" s="12" t="s">
        <v>19</v>
      </c>
      <c r="F866" s="12" t="s">
        <v>1604</v>
      </c>
      <c r="G866" s="13">
        <v>46182001</v>
      </c>
      <c r="H866" s="13">
        <v>90030807</v>
      </c>
      <c r="I866" s="14" t="s">
        <v>1605</v>
      </c>
      <c r="J866" s="15" t="s">
        <v>1581</v>
      </c>
      <c r="K866" s="23">
        <v>1050</v>
      </c>
      <c r="L866" s="16">
        <v>50</v>
      </c>
      <c r="M866" s="17">
        <f t="shared" si="28"/>
        <v>52500</v>
      </c>
      <c r="N866" s="26" t="s">
        <v>26</v>
      </c>
    </row>
    <row r="867" spans="2:14" s="2" customFormat="1" ht="25.5" x14ac:dyDescent="0.2">
      <c r="B867" s="6" t="s">
        <v>1576</v>
      </c>
      <c r="C867" s="6" t="s">
        <v>27</v>
      </c>
      <c r="D867" s="6" t="s">
        <v>395</v>
      </c>
      <c r="E867" s="7" t="s">
        <v>615</v>
      </c>
      <c r="F867" s="7" t="s">
        <v>390</v>
      </c>
      <c r="G867" s="7">
        <v>42142502</v>
      </c>
      <c r="H867" s="8">
        <v>92088243</v>
      </c>
      <c r="I867" s="9" t="s">
        <v>1606</v>
      </c>
      <c r="J867" s="20" t="s">
        <v>1581</v>
      </c>
      <c r="K867" s="22">
        <v>10</v>
      </c>
      <c r="L867" s="10">
        <v>6500</v>
      </c>
      <c r="M867" s="10">
        <f t="shared" si="28"/>
        <v>65000</v>
      </c>
      <c r="N867" s="25" t="s">
        <v>26</v>
      </c>
    </row>
    <row r="868" spans="2:14" s="2" customFormat="1" ht="51" x14ac:dyDescent="0.2">
      <c r="B868" s="11" t="s">
        <v>1576</v>
      </c>
      <c r="C868" s="11" t="s">
        <v>27</v>
      </c>
      <c r="D868" s="12" t="s">
        <v>395</v>
      </c>
      <c r="E868" s="12" t="s">
        <v>615</v>
      </c>
      <c r="F868" s="12" t="s">
        <v>390</v>
      </c>
      <c r="G868" s="13">
        <v>42142502</v>
      </c>
      <c r="H868" s="13">
        <v>92088208</v>
      </c>
      <c r="I868" s="14" t="s">
        <v>1607</v>
      </c>
      <c r="J868" s="15" t="s">
        <v>1581</v>
      </c>
      <c r="K868" s="23">
        <v>10</v>
      </c>
      <c r="L868" s="16">
        <v>6500</v>
      </c>
      <c r="M868" s="17">
        <f t="shared" si="28"/>
        <v>65000</v>
      </c>
      <c r="N868" s="26" t="s">
        <v>26</v>
      </c>
    </row>
    <row r="869" spans="2:14" s="2" customFormat="1" ht="12.75" x14ac:dyDescent="0.2">
      <c r="B869" s="6" t="s">
        <v>1576</v>
      </c>
      <c r="C869" s="6" t="s">
        <v>27</v>
      </c>
      <c r="D869" s="6" t="s">
        <v>395</v>
      </c>
      <c r="E869" s="7" t="s">
        <v>19</v>
      </c>
      <c r="F869" s="7" t="s">
        <v>1608</v>
      </c>
      <c r="G869" s="7">
        <v>42152908</v>
      </c>
      <c r="H869" s="8">
        <v>92085373</v>
      </c>
      <c r="I869" s="9" t="s">
        <v>1609</v>
      </c>
      <c r="J869" s="20" t="s">
        <v>1581</v>
      </c>
      <c r="K869" s="22">
        <v>12</v>
      </c>
      <c r="L869" s="10">
        <v>1300</v>
      </c>
      <c r="M869" s="10">
        <f t="shared" si="28"/>
        <v>15600</v>
      </c>
      <c r="N869" s="25" t="s">
        <v>26</v>
      </c>
    </row>
    <row r="870" spans="2:14" s="2" customFormat="1" ht="12.75" x14ac:dyDescent="0.2">
      <c r="B870" s="11" t="s">
        <v>1576</v>
      </c>
      <c r="C870" s="11" t="s">
        <v>27</v>
      </c>
      <c r="D870" s="12" t="s">
        <v>395</v>
      </c>
      <c r="E870" s="12" t="s">
        <v>19</v>
      </c>
      <c r="F870" s="12" t="s">
        <v>1608</v>
      </c>
      <c r="G870" s="13" t="s">
        <v>2110</v>
      </c>
      <c r="H870" s="13" t="s">
        <v>2111</v>
      </c>
      <c r="I870" s="14" t="s">
        <v>1610</v>
      </c>
      <c r="J870" s="15" t="s">
        <v>1581</v>
      </c>
      <c r="K870" s="23">
        <v>12</v>
      </c>
      <c r="L870" s="16">
        <v>1300</v>
      </c>
      <c r="M870" s="17">
        <f t="shared" si="28"/>
        <v>15600</v>
      </c>
      <c r="N870" s="26" t="s">
        <v>26</v>
      </c>
    </row>
    <row r="871" spans="2:14" s="2" customFormat="1" ht="25.5" x14ac:dyDescent="0.2">
      <c r="B871" s="6" t="s">
        <v>1576</v>
      </c>
      <c r="C871" s="6" t="s">
        <v>27</v>
      </c>
      <c r="D871" s="6" t="s">
        <v>395</v>
      </c>
      <c r="E871" s="7" t="s">
        <v>19</v>
      </c>
      <c r="F871" s="7" t="s">
        <v>1608</v>
      </c>
      <c r="G871" s="7">
        <v>42152908</v>
      </c>
      <c r="H871" s="8">
        <v>92118933</v>
      </c>
      <c r="I871" s="9" t="s">
        <v>1611</v>
      </c>
      <c r="J871" s="20" t="s">
        <v>1581</v>
      </c>
      <c r="K871" s="22">
        <v>12</v>
      </c>
      <c r="L871" s="10">
        <v>1300</v>
      </c>
      <c r="M871" s="10">
        <f t="shared" si="28"/>
        <v>15600</v>
      </c>
      <c r="N871" s="25" t="s">
        <v>26</v>
      </c>
    </row>
    <row r="872" spans="2:14" s="2" customFormat="1" ht="25.5" x14ac:dyDescent="0.2">
      <c r="B872" s="11" t="s">
        <v>1576</v>
      </c>
      <c r="C872" s="11" t="s">
        <v>27</v>
      </c>
      <c r="D872" s="12" t="s">
        <v>395</v>
      </c>
      <c r="E872" s="12" t="s">
        <v>19</v>
      </c>
      <c r="F872" s="12" t="s">
        <v>1608</v>
      </c>
      <c r="G872" s="13">
        <v>42152908</v>
      </c>
      <c r="H872" s="13">
        <v>92085185</v>
      </c>
      <c r="I872" s="14" t="s">
        <v>1612</v>
      </c>
      <c r="J872" s="15" t="s">
        <v>1581</v>
      </c>
      <c r="K872" s="23">
        <v>12</v>
      </c>
      <c r="L872" s="16">
        <v>1300</v>
      </c>
      <c r="M872" s="17">
        <f t="shared" si="28"/>
        <v>15600</v>
      </c>
      <c r="N872" s="26" t="s">
        <v>26</v>
      </c>
    </row>
    <row r="873" spans="2:14" s="2" customFormat="1" ht="51" x14ac:dyDescent="0.2">
      <c r="B873" s="6" t="s">
        <v>1576</v>
      </c>
      <c r="C873" s="6" t="s">
        <v>27</v>
      </c>
      <c r="D873" s="6" t="s">
        <v>395</v>
      </c>
      <c r="E873" s="7" t="s">
        <v>19</v>
      </c>
      <c r="F873" s="7" t="s">
        <v>1608</v>
      </c>
      <c r="G873" s="7">
        <v>42152908</v>
      </c>
      <c r="H873" s="8">
        <v>92118935</v>
      </c>
      <c r="I873" s="9" t="s">
        <v>1613</v>
      </c>
      <c r="J873" s="20" t="s">
        <v>1581</v>
      </c>
      <c r="K873" s="22">
        <v>10</v>
      </c>
      <c r="L873" s="10">
        <v>1675</v>
      </c>
      <c r="M873" s="10">
        <f t="shared" si="28"/>
        <v>16750</v>
      </c>
      <c r="N873" s="25" t="s">
        <v>26</v>
      </c>
    </row>
    <row r="874" spans="2:14" s="2" customFormat="1" ht="63.75" x14ac:dyDescent="0.2">
      <c r="B874" s="11" t="s">
        <v>1576</v>
      </c>
      <c r="C874" s="11" t="s">
        <v>27</v>
      </c>
      <c r="D874" s="12" t="s">
        <v>395</v>
      </c>
      <c r="E874" s="12" t="s">
        <v>19</v>
      </c>
      <c r="F874" s="12" t="s">
        <v>1608</v>
      </c>
      <c r="G874" s="13">
        <v>42152908</v>
      </c>
      <c r="H874" s="13">
        <v>92085232</v>
      </c>
      <c r="I874" s="14" t="s">
        <v>1614</v>
      </c>
      <c r="J874" s="15" t="s">
        <v>1581</v>
      </c>
      <c r="K874" s="23">
        <v>10</v>
      </c>
      <c r="L874" s="16">
        <v>1300</v>
      </c>
      <c r="M874" s="17">
        <f t="shared" si="28"/>
        <v>13000</v>
      </c>
      <c r="N874" s="26" t="s">
        <v>26</v>
      </c>
    </row>
    <row r="875" spans="2:14" s="2" customFormat="1" ht="63.75" x14ac:dyDescent="0.2">
      <c r="B875" s="6" t="s">
        <v>1576</v>
      </c>
      <c r="C875" s="6" t="s">
        <v>27</v>
      </c>
      <c r="D875" s="6" t="s">
        <v>395</v>
      </c>
      <c r="E875" s="7" t="s">
        <v>19</v>
      </c>
      <c r="F875" s="7" t="s">
        <v>1608</v>
      </c>
      <c r="G875" s="7">
        <v>42152908</v>
      </c>
      <c r="H875" s="8">
        <v>92085233</v>
      </c>
      <c r="I875" s="9" t="s">
        <v>1615</v>
      </c>
      <c r="J875" s="20" t="s">
        <v>1581</v>
      </c>
      <c r="K875" s="22">
        <v>10</v>
      </c>
      <c r="L875" s="10">
        <v>1690</v>
      </c>
      <c r="M875" s="10">
        <f t="shared" si="28"/>
        <v>16900</v>
      </c>
      <c r="N875" s="25" t="s">
        <v>26</v>
      </c>
    </row>
    <row r="876" spans="2:14" s="2" customFormat="1" ht="51" x14ac:dyDescent="0.2">
      <c r="B876" s="11" t="s">
        <v>1576</v>
      </c>
      <c r="C876" s="11" t="s">
        <v>27</v>
      </c>
      <c r="D876" s="12" t="s">
        <v>395</v>
      </c>
      <c r="E876" s="12" t="s">
        <v>19</v>
      </c>
      <c r="F876" s="12" t="s">
        <v>1616</v>
      </c>
      <c r="G876" s="13">
        <v>42151684</v>
      </c>
      <c r="H876" s="13">
        <v>92158995</v>
      </c>
      <c r="I876" s="14" t="s">
        <v>1617</v>
      </c>
      <c r="J876" s="15" t="s">
        <v>1581</v>
      </c>
      <c r="K876" s="23">
        <v>20</v>
      </c>
      <c r="L876" s="16">
        <v>27000</v>
      </c>
      <c r="M876" s="17">
        <f t="shared" si="28"/>
        <v>540000</v>
      </c>
      <c r="N876" s="26" t="s">
        <v>26</v>
      </c>
    </row>
    <row r="877" spans="2:14" s="2" customFormat="1" ht="38.25" x14ac:dyDescent="0.2">
      <c r="B877" s="6" t="s">
        <v>1576</v>
      </c>
      <c r="C877" s="6" t="s">
        <v>27</v>
      </c>
      <c r="D877" s="6" t="s">
        <v>395</v>
      </c>
      <c r="E877" s="7" t="s">
        <v>19</v>
      </c>
      <c r="F877" s="7" t="s">
        <v>1618</v>
      </c>
      <c r="G877" s="7">
        <v>42151684</v>
      </c>
      <c r="H877" s="8">
        <v>92158994</v>
      </c>
      <c r="I877" s="9" t="s">
        <v>1619</v>
      </c>
      <c r="J877" s="20" t="s">
        <v>1581</v>
      </c>
      <c r="K877" s="22">
        <v>20</v>
      </c>
      <c r="L877" s="10">
        <v>16000</v>
      </c>
      <c r="M877" s="10">
        <f t="shared" si="28"/>
        <v>320000</v>
      </c>
      <c r="N877" s="25" t="s">
        <v>26</v>
      </c>
    </row>
    <row r="878" spans="2:14" s="2" customFormat="1" ht="76.5" x14ac:dyDescent="0.2">
      <c r="B878" s="11" t="s">
        <v>1576</v>
      </c>
      <c r="C878" s="11" t="s">
        <v>27</v>
      </c>
      <c r="D878" s="12" t="s">
        <v>395</v>
      </c>
      <c r="E878" s="12" t="s">
        <v>19</v>
      </c>
      <c r="F878" s="12" t="s">
        <v>1618</v>
      </c>
      <c r="G878" s="13">
        <v>42152434</v>
      </c>
      <c r="H878" s="13">
        <v>92085241</v>
      </c>
      <c r="I878" s="14" t="s">
        <v>1620</v>
      </c>
      <c r="J878" s="15" t="s">
        <v>1581</v>
      </c>
      <c r="K878" s="23">
        <v>5</v>
      </c>
      <c r="L878" s="16">
        <v>290000</v>
      </c>
      <c r="M878" s="17">
        <f t="shared" si="28"/>
        <v>1450000</v>
      </c>
      <c r="N878" s="26" t="s">
        <v>26</v>
      </c>
    </row>
    <row r="879" spans="2:14" s="2" customFormat="1" ht="63.75" x14ac:dyDescent="0.2">
      <c r="B879" s="6" t="s">
        <v>1576</v>
      </c>
      <c r="C879" s="6" t="s">
        <v>27</v>
      </c>
      <c r="D879" s="6" t="s">
        <v>395</v>
      </c>
      <c r="E879" s="7" t="s">
        <v>1621</v>
      </c>
      <c r="F879" s="7" t="s">
        <v>123</v>
      </c>
      <c r="G879" s="7">
        <v>42151660</v>
      </c>
      <c r="H879" s="8">
        <v>92085245</v>
      </c>
      <c r="I879" s="9" t="s">
        <v>1622</v>
      </c>
      <c r="J879" s="20" t="s">
        <v>1581</v>
      </c>
      <c r="K879" s="22">
        <v>10</v>
      </c>
      <c r="L879" s="10">
        <v>4150</v>
      </c>
      <c r="M879" s="10">
        <f t="shared" si="28"/>
        <v>41500</v>
      </c>
      <c r="N879" s="25" t="s">
        <v>26</v>
      </c>
    </row>
    <row r="880" spans="2:14" s="2" customFormat="1" ht="51" x14ac:dyDescent="0.2">
      <c r="B880" s="11" t="s">
        <v>1576</v>
      </c>
      <c r="C880" s="11" t="s">
        <v>27</v>
      </c>
      <c r="D880" s="12" t="s">
        <v>395</v>
      </c>
      <c r="E880" s="12" t="s">
        <v>749</v>
      </c>
      <c r="F880" s="12" t="s">
        <v>1623</v>
      </c>
      <c r="G880" s="13">
        <v>42151621</v>
      </c>
      <c r="H880" s="13">
        <v>92086182</v>
      </c>
      <c r="I880" s="14" t="s">
        <v>1624</v>
      </c>
      <c r="J880" s="15" t="s">
        <v>1581</v>
      </c>
      <c r="K880" s="23">
        <v>10</v>
      </c>
      <c r="L880" s="16">
        <v>4884</v>
      </c>
      <c r="M880" s="17">
        <f t="shared" si="28"/>
        <v>48840</v>
      </c>
      <c r="N880" s="26" t="s">
        <v>26</v>
      </c>
    </row>
    <row r="881" spans="2:14" s="2" customFormat="1" ht="38.25" x14ac:dyDescent="0.2">
      <c r="B881" s="6" t="s">
        <v>1576</v>
      </c>
      <c r="C881" s="6" t="s">
        <v>27</v>
      </c>
      <c r="D881" s="6" t="s">
        <v>395</v>
      </c>
      <c r="E881" s="7" t="s">
        <v>749</v>
      </c>
      <c r="F881" s="7" t="s">
        <v>744</v>
      </c>
      <c r="G881" s="7">
        <v>42151621</v>
      </c>
      <c r="H881" s="8">
        <v>92103783</v>
      </c>
      <c r="I881" s="9" t="s">
        <v>1625</v>
      </c>
      <c r="J881" s="20" t="s">
        <v>1581</v>
      </c>
      <c r="K881" s="22">
        <v>10</v>
      </c>
      <c r="L881" s="10">
        <v>4816</v>
      </c>
      <c r="M881" s="10">
        <f t="shared" si="28"/>
        <v>48160</v>
      </c>
      <c r="N881" s="25" t="s">
        <v>26</v>
      </c>
    </row>
    <row r="882" spans="2:14" s="2" customFormat="1" ht="51" x14ac:dyDescent="0.2">
      <c r="B882" s="11" t="s">
        <v>1576</v>
      </c>
      <c r="C882" s="11" t="s">
        <v>27</v>
      </c>
      <c r="D882" s="12" t="s">
        <v>395</v>
      </c>
      <c r="E882" s="12" t="s">
        <v>19</v>
      </c>
      <c r="F882" s="12" t="s">
        <v>1626</v>
      </c>
      <c r="G882" s="13">
        <v>42151631</v>
      </c>
      <c r="H882" s="13">
        <v>92085372</v>
      </c>
      <c r="I882" s="14" t="s">
        <v>1627</v>
      </c>
      <c r="J882" s="15" t="s">
        <v>1581</v>
      </c>
      <c r="K882" s="23">
        <v>10</v>
      </c>
      <c r="L882" s="16">
        <v>7075</v>
      </c>
      <c r="M882" s="17">
        <f t="shared" si="28"/>
        <v>70750</v>
      </c>
      <c r="N882" s="26" t="s">
        <v>26</v>
      </c>
    </row>
    <row r="883" spans="2:14" s="2" customFormat="1" ht="114.75" x14ac:dyDescent="0.2">
      <c r="B883" s="6" t="s">
        <v>1576</v>
      </c>
      <c r="C883" s="6" t="s">
        <v>27</v>
      </c>
      <c r="D883" s="6" t="s">
        <v>395</v>
      </c>
      <c r="E883" s="7" t="s">
        <v>19</v>
      </c>
      <c r="F883" s="7" t="s">
        <v>1626</v>
      </c>
      <c r="G883" s="7">
        <v>42151624</v>
      </c>
      <c r="H883" s="8">
        <v>92085230</v>
      </c>
      <c r="I883" s="9" t="s">
        <v>1628</v>
      </c>
      <c r="J883" s="20" t="s">
        <v>1581</v>
      </c>
      <c r="K883" s="22">
        <v>10</v>
      </c>
      <c r="L883" s="10">
        <v>175000</v>
      </c>
      <c r="M883" s="10">
        <f t="shared" si="28"/>
        <v>1750000</v>
      </c>
      <c r="N883" s="25" t="s">
        <v>26</v>
      </c>
    </row>
    <row r="884" spans="2:14" s="2" customFormat="1" ht="51" x14ac:dyDescent="0.2">
      <c r="B884" s="11" t="s">
        <v>1576</v>
      </c>
      <c r="C884" s="11" t="s">
        <v>27</v>
      </c>
      <c r="D884" s="12" t="s">
        <v>395</v>
      </c>
      <c r="E884" s="12" t="s">
        <v>19</v>
      </c>
      <c r="F884" s="12" t="s">
        <v>1626</v>
      </c>
      <c r="G884" s="13">
        <v>42151627</v>
      </c>
      <c r="H884" s="13">
        <v>92082254</v>
      </c>
      <c r="I884" s="14" t="s">
        <v>1629</v>
      </c>
      <c r="J884" s="15" t="s">
        <v>1581</v>
      </c>
      <c r="K884" s="23">
        <v>25</v>
      </c>
      <c r="L884" s="16">
        <v>2500</v>
      </c>
      <c r="M884" s="17">
        <f t="shared" si="28"/>
        <v>62500</v>
      </c>
      <c r="N884" s="26" t="s">
        <v>26</v>
      </c>
    </row>
    <row r="885" spans="2:14" s="2" customFormat="1" ht="38.25" x14ac:dyDescent="0.2">
      <c r="B885" s="6" t="s">
        <v>1576</v>
      </c>
      <c r="C885" s="6" t="s">
        <v>27</v>
      </c>
      <c r="D885" s="6" t="s">
        <v>395</v>
      </c>
      <c r="E885" s="7" t="s">
        <v>19</v>
      </c>
      <c r="F885" s="7" t="s">
        <v>1630</v>
      </c>
      <c r="G885" s="7">
        <v>42151502</v>
      </c>
      <c r="H885" s="8">
        <v>92131219</v>
      </c>
      <c r="I885" s="9" t="s">
        <v>1631</v>
      </c>
      <c r="J885" s="20" t="s">
        <v>1581</v>
      </c>
      <c r="K885" s="22">
        <v>8</v>
      </c>
      <c r="L885" s="10">
        <v>4000</v>
      </c>
      <c r="M885" s="10">
        <f t="shared" si="28"/>
        <v>32000</v>
      </c>
      <c r="N885" s="25" t="s">
        <v>26</v>
      </c>
    </row>
    <row r="886" spans="2:14" s="2" customFormat="1" ht="38.25" x14ac:dyDescent="0.2">
      <c r="B886" s="11" t="s">
        <v>1576</v>
      </c>
      <c r="C886" s="11" t="s">
        <v>27</v>
      </c>
      <c r="D886" s="12" t="s">
        <v>395</v>
      </c>
      <c r="E886" s="12" t="s">
        <v>19</v>
      </c>
      <c r="F886" s="12" t="s">
        <v>1632</v>
      </c>
      <c r="G886" s="13">
        <v>42152508</v>
      </c>
      <c r="H886" s="13">
        <v>92103797</v>
      </c>
      <c r="I886" s="14" t="s">
        <v>1633</v>
      </c>
      <c r="J886" s="15" t="s">
        <v>1581</v>
      </c>
      <c r="K886" s="23">
        <v>25</v>
      </c>
      <c r="L886" s="16">
        <v>17000</v>
      </c>
      <c r="M886" s="17">
        <f t="shared" si="28"/>
        <v>425000</v>
      </c>
      <c r="N886" s="26" t="s">
        <v>26</v>
      </c>
    </row>
    <row r="887" spans="2:14" s="2" customFormat="1" ht="51" x14ac:dyDescent="0.2">
      <c r="B887" s="6" t="s">
        <v>1576</v>
      </c>
      <c r="C887" s="6" t="s">
        <v>27</v>
      </c>
      <c r="D887" s="6" t="s">
        <v>395</v>
      </c>
      <c r="E887" s="7" t="s">
        <v>19</v>
      </c>
      <c r="F887" s="7" t="s">
        <v>1634</v>
      </c>
      <c r="G887" s="7">
        <v>42151621</v>
      </c>
      <c r="H887" s="8">
        <v>92103799</v>
      </c>
      <c r="I887" s="9" t="s">
        <v>1635</v>
      </c>
      <c r="J887" s="20" t="s">
        <v>1581</v>
      </c>
      <c r="K887" s="22">
        <v>10</v>
      </c>
      <c r="L887" s="10">
        <v>4810</v>
      </c>
      <c r="M887" s="10">
        <f t="shared" si="28"/>
        <v>48100</v>
      </c>
      <c r="N887" s="25" t="s">
        <v>26</v>
      </c>
    </row>
    <row r="888" spans="2:14" s="2" customFormat="1" ht="38.25" x14ac:dyDescent="0.2">
      <c r="B888" s="11" t="s">
        <v>1576</v>
      </c>
      <c r="C888" s="11" t="s">
        <v>27</v>
      </c>
      <c r="D888" s="12" t="s">
        <v>395</v>
      </c>
      <c r="E888" s="12" t="s">
        <v>19</v>
      </c>
      <c r="F888" s="12" t="s">
        <v>1636</v>
      </c>
      <c r="G888" s="13">
        <v>42151621</v>
      </c>
      <c r="H888" s="13">
        <v>92103792</v>
      </c>
      <c r="I888" s="14" t="s">
        <v>1637</v>
      </c>
      <c r="J888" s="15" t="s">
        <v>1581</v>
      </c>
      <c r="K888" s="23">
        <v>10</v>
      </c>
      <c r="L888" s="16">
        <v>4500</v>
      </c>
      <c r="M888" s="17">
        <f t="shared" si="28"/>
        <v>45000</v>
      </c>
      <c r="N888" s="26" t="s">
        <v>26</v>
      </c>
    </row>
    <row r="889" spans="2:14" s="2" customFormat="1" ht="38.25" x14ac:dyDescent="0.2">
      <c r="B889" s="6" t="s">
        <v>1576</v>
      </c>
      <c r="C889" s="6" t="s">
        <v>27</v>
      </c>
      <c r="D889" s="6" t="s">
        <v>395</v>
      </c>
      <c r="E889" s="7" t="s">
        <v>19</v>
      </c>
      <c r="F889" s="7" t="s">
        <v>1638</v>
      </c>
      <c r="G889" s="7">
        <v>42151621</v>
      </c>
      <c r="H889" s="8">
        <v>92086182</v>
      </c>
      <c r="I889" s="9" t="s">
        <v>1639</v>
      </c>
      <c r="J889" s="20" t="s">
        <v>1581</v>
      </c>
      <c r="K889" s="22">
        <v>10</v>
      </c>
      <c r="L889" s="10">
        <v>4500</v>
      </c>
      <c r="M889" s="10">
        <f t="shared" si="28"/>
        <v>45000</v>
      </c>
      <c r="N889" s="25" t="s">
        <v>26</v>
      </c>
    </row>
    <row r="890" spans="2:14" s="2" customFormat="1" ht="63.75" x14ac:dyDescent="0.2">
      <c r="B890" s="11" t="s">
        <v>1576</v>
      </c>
      <c r="C890" s="11" t="s">
        <v>27</v>
      </c>
      <c r="D890" s="12" t="s">
        <v>395</v>
      </c>
      <c r="E890" s="12" t="s">
        <v>19</v>
      </c>
      <c r="F890" s="12" t="s">
        <v>1640</v>
      </c>
      <c r="G890" s="13">
        <v>42151613</v>
      </c>
      <c r="H890" s="13">
        <v>92103814</v>
      </c>
      <c r="I890" s="14" t="s">
        <v>1641</v>
      </c>
      <c r="J890" s="15" t="s">
        <v>1581</v>
      </c>
      <c r="K890" s="23">
        <v>10</v>
      </c>
      <c r="L890" s="16">
        <v>4500</v>
      </c>
      <c r="M890" s="17">
        <f t="shared" si="28"/>
        <v>45000</v>
      </c>
      <c r="N890" s="26" t="s">
        <v>26</v>
      </c>
    </row>
    <row r="891" spans="2:14" s="2" customFormat="1" ht="63.75" x14ac:dyDescent="0.2">
      <c r="B891" s="6" t="s">
        <v>1576</v>
      </c>
      <c r="C891" s="6" t="s">
        <v>27</v>
      </c>
      <c r="D891" s="6" t="s">
        <v>395</v>
      </c>
      <c r="E891" s="7" t="s">
        <v>19</v>
      </c>
      <c r="F891" s="7" t="s">
        <v>1640</v>
      </c>
      <c r="G891" s="7">
        <v>42151613</v>
      </c>
      <c r="H891" s="8">
        <v>92103814</v>
      </c>
      <c r="I891" s="9" t="s">
        <v>1642</v>
      </c>
      <c r="J891" s="20" t="s">
        <v>1581</v>
      </c>
      <c r="K891" s="22">
        <v>10</v>
      </c>
      <c r="L891" s="10">
        <v>4000</v>
      </c>
      <c r="M891" s="10">
        <f t="shared" si="28"/>
        <v>40000</v>
      </c>
      <c r="N891" s="25" t="s">
        <v>26</v>
      </c>
    </row>
    <row r="892" spans="2:14" s="2" customFormat="1" ht="38.25" x14ac:dyDescent="0.2">
      <c r="B892" s="11" t="s">
        <v>1576</v>
      </c>
      <c r="C892" s="11" t="s">
        <v>27</v>
      </c>
      <c r="D892" s="12" t="s">
        <v>395</v>
      </c>
      <c r="E892" s="12" t="s">
        <v>19</v>
      </c>
      <c r="F892" s="12" t="s">
        <v>1643</v>
      </c>
      <c r="G892" s="13">
        <v>42151618</v>
      </c>
      <c r="H892" s="13">
        <v>92082253</v>
      </c>
      <c r="I892" s="14" t="s">
        <v>1644</v>
      </c>
      <c r="J892" s="15" t="s">
        <v>1581</v>
      </c>
      <c r="K892" s="23">
        <v>10</v>
      </c>
      <c r="L892" s="16">
        <v>13500</v>
      </c>
      <c r="M892" s="17">
        <f t="shared" si="28"/>
        <v>135000</v>
      </c>
      <c r="N892" s="26" t="s">
        <v>26</v>
      </c>
    </row>
    <row r="893" spans="2:14" s="2" customFormat="1" ht="63.75" x14ac:dyDescent="0.2">
      <c r="B893" s="6" t="s">
        <v>1576</v>
      </c>
      <c r="C893" s="6" t="s">
        <v>27</v>
      </c>
      <c r="D893" s="6" t="s">
        <v>395</v>
      </c>
      <c r="E893" s="7" t="s">
        <v>19</v>
      </c>
      <c r="F893" s="7" t="s">
        <v>1645</v>
      </c>
      <c r="G893" s="7">
        <v>42294003</v>
      </c>
      <c r="H893" s="8">
        <v>92103780</v>
      </c>
      <c r="I893" s="9" t="s">
        <v>1646</v>
      </c>
      <c r="J893" s="20" t="s">
        <v>1581</v>
      </c>
      <c r="K893" s="22">
        <v>10</v>
      </c>
      <c r="L893" s="10">
        <v>4000</v>
      </c>
      <c r="M893" s="10">
        <f t="shared" si="28"/>
        <v>40000</v>
      </c>
      <c r="N893" s="25" t="s">
        <v>26</v>
      </c>
    </row>
    <row r="894" spans="2:14" s="2" customFormat="1" ht="51" x14ac:dyDescent="0.2">
      <c r="B894" s="11" t="s">
        <v>1576</v>
      </c>
      <c r="C894" s="11" t="s">
        <v>27</v>
      </c>
      <c r="D894" s="12" t="s">
        <v>395</v>
      </c>
      <c r="E894" s="12" t="s">
        <v>19</v>
      </c>
      <c r="F894" s="12" t="s">
        <v>1645</v>
      </c>
      <c r="G894" s="13">
        <v>42151618</v>
      </c>
      <c r="H894" s="13">
        <v>92082255</v>
      </c>
      <c r="I894" s="14" t="s">
        <v>1647</v>
      </c>
      <c r="J894" s="15" t="s">
        <v>1581</v>
      </c>
      <c r="K894" s="23">
        <v>10</v>
      </c>
      <c r="L894" s="16">
        <v>8950</v>
      </c>
      <c r="M894" s="17">
        <f t="shared" si="28"/>
        <v>89500</v>
      </c>
      <c r="N894" s="26" t="s">
        <v>26</v>
      </c>
    </row>
    <row r="895" spans="2:14" s="2" customFormat="1" ht="38.25" x14ac:dyDescent="0.2">
      <c r="B895" s="6" t="s">
        <v>1576</v>
      </c>
      <c r="C895" s="6" t="s">
        <v>27</v>
      </c>
      <c r="D895" s="6" t="s">
        <v>395</v>
      </c>
      <c r="E895" s="7" t="s">
        <v>19</v>
      </c>
      <c r="F895" s="7" t="s">
        <v>1648</v>
      </c>
      <c r="G895" s="7">
        <v>42151623</v>
      </c>
      <c r="H895" s="8">
        <v>92169846</v>
      </c>
      <c r="I895" s="9" t="s">
        <v>1649</v>
      </c>
      <c r="J895" s="20" t="s">
        <v>1581</v>
      </c>
      <c r="K895" s="22">
        <v>5</v>
      </c>
      <c r="L895" s="10">
        <v>18000</v>
      </c>
      <c r="M895" s="10">
        <f t="shared" si="28"/>
        <v>90000</v>
      </c>
      <c r="N895" s="25" t="s">
        <v>26</v>
      </c>
    </row>
    <row r="896" spans="2:14" s="2" customFormat="1" ht="38.25" x14ac:dyDescent="0.2">
      <c r="B896" s="11" t="s">
        <v>1576</v>
      </c>
      <c r="C896" s="11" t="s">
        <v>27</v>
      </c>
      <c r="D896" s="12" t="s">
        <v>395</v>
      </c>
      <c r="E896" s="12" t="s">
        <v>19</v>
      </c>
      <c r="F896" s="12" t="s">
        <v>1650</v>
      </c>
      <c r="G896" s="13">
        <v>42151624</v>
      </c>
      <c r="H896" s="13">
        <v>92100976</v>
      </c>
      <c r="I896" s="14" t="s">
        <v>1651</v>
      </c>
      <c r="J896" s="15" t="s">
        <v>1581</v>
      </c>
      <c r="K896" s="23">
        <v>5</v>
      </c>
      <c r="L896" s="16">
        <v>175000</v>
      </c>
      <c r="M896" s="17">
        <f t="shared" si="28"/>
        <v>875000</v>
      </c>
      <c r="N896" s="26" t="s">
        <v>26</v>
      </c>
    </row>
    <row r="897" spans="2:14" s="2" customFormat="1" ht="76.5" x14ac:dyDescent="0.2">
      <c r="B897" s="6" t="s">
        <v>1576</v>
      </c>
      <c r="C897" s="6" t="s">
        <v>27</v>
      </c>
      <c r="D897" s="6" t="s">
        <v>395</v>
      </c>
      <c r="E897" s="7" t="s">
        <v>19</v>
      </c>
      <c r="F897" s="7" t="s">
        <v>1652</v>
      </c>
      <c r="G897" s="7">
        <v>42151623</v>
      </c>
      <c r="H897" s="8">
        <v>92085354</v>
      </c>
      <c r="I897" s="9" t="s">
        <v>1653</v>
      </c>
      <c r="J897" s="20" t="s">
        <v>1581</v>
      </c>
      <c r="K897" s="22">
        <v>5</v>
      </c>
      <c r="L897" s="10">
        <v>22000</v>
      </c>
      <c r="M897" s="10">
        <f t="shared" si="28"/>
        <v>110000</v>
      </c>
      <c r="N897" s="25" t="s">
        <v>26</v>
      </c>
    </row>
    <row r="898" spans="2:14" s="2" customFormat="1" ht="51" x14ac:dyDescent="0.2">
      <c r="B898" s="11" t="s">
        <v>1576</v>
      </c>
      <c r="C898" s="11" t="s">
        <v>27</v>
      </c>
      <c r="D898" s="12" t="s">
        <v>395</v>
      </c>
      <c r="E898" s="12" t="s">
        <v>19</v>
      </c>
      <c r="F898" s="12" t="s">
        <v>1654</v>
      </c>
      <c r="G898" s="13">
        <v>42151623</v>
      </c>
      <c r="H898" s="13">
        <v>92103786</v>
      </c>
      <c r="I898" s="14" t="s">
        <v>1655</v>
      </c>
      <c r="J898" s="15" t="s">
        <v>1581</v>
      </c>
      <c r="K898" s="23">
        <v>5</v>
      </c>
      <c r="L898" s="16">
        <v>22000</v>
      </c>
      <c r="M898" s="17">
        <f t="shared" si="28"/>
        <v>110000</v>
      </c>
      <c r="N898" s="26" t="s">
        <v>26</v>
      </c>
    </row>
    <row r="899" spans="2:14" s="2" customFormat="1" ht="38.25" x14ac:dyDescent="0.2">
      <c r="B899" s="6" t="s">
        <v>1576</v>
      </c>
      <c r="C899" s="6" t="s">
        <v>27</v>
      </c>
      <c r="D899" s="6" t="s">
        <v>395</v>
      </c>
      <c r="E899" s="7" t="s">
        <v>19</v>
      </c>
      <c r="F899" s="7" t="s">
        <v>1618</v>
      </c>
      <c r="G899" s="7">
        <v>42293603</v>
      </c>
      <c r="H899" s="8">
        <v>92126355</v>
      </c>
      <c r="I899" s="9" t="s">
        <v>1656</v>
      </c>
      <c r="J899" s="20" t="s">
        <v>1581</v>
      </c>
      <c r="K899" s="22">
        <v>15</v>
      </c>
      <c r="L899" s="10">
        <v>1750</v>
      </c>
      <c r="M899" s="10">
        <f t="shared" si="28"/>
        <v>26250</v>
      </c>
      <c r="N899" s="25" t="s">
        <v>26</v>
      </c>
    </row>
    <row r="900" spans="2:14" s="2" customFormat="1" ht="38.25" x14ac:dyDescent="0.2">
      <c r="B900" s="11" t="s">
        <v>1576</v>
      </c>
      <c r="C900" s="11" t="s">
        <v>27</v>
      </c>
      <c r="D900" s="12" t="s">
        <v>395</v>
      </c>
      <c r="E900" s="12" t="s">
        <v>19</v>
      </c>
      <c r="F900" s="12" t="s">
        <v>1618</v>
      </c>
      <c r="G900" s="13">
        <v>42151685</v>
      </c>
      <c r="H900" s="13">
        <v>92176537</v>
      </c>
      <c r="I900" s="14" t="s">
        <v>1657</v>
      </c>
      <c r="J900" s="15" t="s">
        <v>1581</v>
      </c>
      <c r="K900" s="23">
        <v>10</v>
      </c>
      <c r="L900" s="16">
        <v>7700</v>
      </c>
      <c r="M900" s="17">
        <f t="shared" si="28"/>
        <v>77000</v>
      </c>
      <c r="N900" s="26" t="s">
        <v>26</v>
      </c>
    </row>
    <row r="901" spans="2:14" s="2" customFormat="1" ht="63.75" x14ac:dyDescent="0.2">
      <c r="B901" s="6" t="s">
        <v>1576</v>
      </c>
      <c r="C901" s="6" t="s">
        <v>27</v>
      </c>
      <c r="D901" s="6" t="s">
        <v>395</v>
      </c>
      <c r="E901" s="7" t="s">
        <v>1621</v>
      </c>
      <c r="F901" s="7" t="s">
        <v>123</v>
      </c>
      <c r="G901" s="7">
        <v>42141502</v>
      </c>
      <c r="H901" s="8">
        <v>92069149</v>
      </c>
      <c r="I901" s="9" t="s">
        <v>1658</v>
      </c>
      <c r="J901" s="20" t="s">
        <v>1581</v>
      </c>
      <c r="K901" s="22">
        <v>10</v>
      </c>
      <c r="L901" s="10">
        <v>4500</v>
      </c>
      <c r="M901" s="10">
        <f t="shared" si="28"/>
        <v>45000</v>
      </c>
      <c r="N901" s="25" t="s">
        <v>26</v>
      </c>
    </row>
    <row r="902" spans="2:14" s="2" customFormat="1" ht="38.25" x14ac:dyDescent="0.2">
      <c r="B902" s="11" t="s">
        <v>1576</v>
      </c>
      <c r="C902" s="11" t="s">
        <v>27</v>
      </c>
      <c r="D902" s="12" t="s">
        <v>395</v>
      </c>
      <c r="E902" s="12" t="s">
        <v>1659</v>
      </c>
      <c r="F902" s="12" t="s">
        <v>118</v>
      </c>
      <c r="G902" s="13">
        <v>42152902</v>
      </c>
      <c r="H902" s="13">
        <v>92157012</v>
      </c>
      <c r="I902" s="14" t="s">
        <v>1660</v>
      </c>
      <c r="J902" s="15" t="s">
        <v>1581</v>
      </c>
      <c r="K902" s="23">
        <v>10</v>
      </c>
      <c r="L902" s="16">
        <v>4000</v>
      </c>
      <c r="M902" s="17">
        <f t="shared" si="28"/>
        <v>40000</v>
      </c>
      <c r="N902" s="26" t="s">
        <v>26</v>
      </c>
    </row>
    <row r="903" spans="2:14" s="2" customFormat="1" ht="38.25" x14ac:dyDescent="0.2">
      <c r="B903" s="6" t="s">
        <v>1576</v>
      </c>
      <c r="C903" s="6" t="s">
        <v>27</v>
      </c>
      <c r="D903" s="6" t="s">
        <v>395</v>
      </c>
      <c r="E903" s="7" t="s">
        <v>749</v>
      </c>
      <c r="F903" s="7" t="s">
        <v>1623</v>
      </c>
      <c r="G903" s="7">
        <v>42281916</v>
      </c>
      <c r="H903" s="8">
        <v>92033702</v>
      </c>
      <c r="I903" s="9" t="s">
        <v>1661</v>
      </c>
      <c r="J903" s="20" t="s">
        <v>1581</v>
      </c>
      <c r="K903" s="22">
        <v>1040</v>
      </c>
      <c r="L903" s="10">
        <v>1000</v>
      </c>
      <c r="M903" s="10">
        <f t="shared" si="28"/>
        <v>1040000</v>
      </c>
      <c r="N903" s="25" t="s">
        <v>26</v>
      </c>
    </row>
    <row r="904" spans="2:14" s="2" customFormat="1" ht="12.75" x14ac:dyDescent="0.2">
      <c r="B904" s="11" t="s">
        <v>1576</v>
      </c>
      <c r="C904" s="11" t="s">
        <v>27</v>
      </c>
      <c r="D904" s="12" t="s">
        <v>395</v>
      </c>
      <c r="E904" s="12" t="s">
        <v>749</v>
      </c>
      <c r="F904" s="12" t="s">
        <v>744</v>
      </c>
      <c r="G904" s="13">
        <v>42151663</v>
      </c>
      <c r="H904" s="13">
        <v>92099199</v>
      </c>
      <c r="I904" s="14" t="s">
        <v>1662</v>
      </c>
      <c r="J904" s="15" t="s">
        <v>1581</v>
      </c>
      <c r="K904" s="23">
        <v>15</v>
      </c>
      <c r="L904" s="16">
        <v>8000</v>
      </c>
      <c r="M904" s="17">
        <f t="shared" si="28"/>
        <v>120000</v>
      </c>
      <c r="N904" s="26" t="s">
        <v>26</v>
      </c>
    </row>
    <row r="905" spans="2:14" s="2" customFormat="1" ht="38.25" x14ac:dyDescent="0.2">
      <c r="B905" s="6" t="s">
        <v>1576</v>
      </c>
      <c r="C905" s="6" t="s">
        <v>27</v>
      </c>
      <c r="D905" s="6" t="s">
        <v>395</v>
      </c>
      <c r="E905" s="7" t="s">
        <v>19</v>
      </c>
      <c r="F905" s="7" t="s">
        <v>1626</v>
      </c>
      <c r="G905" s="7">
        <v>53131504</v>
      </c>
      <c r="H905" s="8">
        <v>92087124</v>
      </c>
      <c r="I905" s="9" t="s">
        <v>1663</v>
      </c>
      <c r="J905" s="20" t="s">
        <v>1581</v>
      </c>
      <c r="K905" s="22">
        <v>25</v>
      </c>
      <c r="L905" s="10">
        <v>2500</v>
      </c>
      <c r="M905" s="10">
        <f t="shared" si="28"/>
        <v>62500</v>
      </c>
      <c r="N905" s="25" t="s">
        <v>26</v>
      </c>
    </row>
    <row r="906" spans="2:14" s="2" customFormat="1" ht="51" x14ac:dyDescent="0.2">
      <c r="B906" s="11" t="s">
        <v>1576</v>
      </c>
      <c r="C906" s="11" t="s">
        <v>27</v>
      </c>
      <c r="D906" s="12" t="s">
        <v>395</v>
      </c>
      <c r="E906" s="12" t="s">
        <v>19</v>
      </c>
      <c r="F906" s="12" t="s">
        <v>1626</v>
      </c>
      <c r="G906" s="13">
        <v>42281807</v>
      </c>
      <c r="H906" s="13">
        <v>92016575</v>
      </c>
      <c r="I906" s="14" t="s">
        <v>1664</v>
      </c>
      <c r="J906" s="15" t="s">
        <v>1581</v>
      </c>
      <c r="K906" s="23">
        <v>10</v>
      </c>
      <c r="L906" s="16">
        <v>18900</v>
      </c>
      <c r="M906" s="17">
        <f t="shared" si="28"/>
        <v>189000</v>
      </c>
      <c r="N906" s="26" t="s">
        <v>26</v>
      </c>
    </row>
    <row r="907" spans="2:14" s="2" customFormat="1" ht="102" x14ac:dyDescent="0.2">
      <c r="B907" s="6" t="s">
        <v>1576</v>
      </c>
      <c r="C907" s="6" t="s">
        <v>27</v>
      </c>
      <c r="D907" s="6" t="s">
        <v>395</v>
      </c>
      <c r="E907" s="7" t="s">
        <v>19</v>
      </c>
      <c r="F907" s="7" t="s">
        <v>1626</v>
      </c>
      <c r="G907" s="7">
        <v>42151806</v>
      </c>
      <c r="H907" s="8">
        <v>92160469</v>
      </c>
      <c r="I907" s="9" t="s">
        <v>1665</v>
      </c>
      <c r="J907" s="20" t="s">
        <v>1581</v>
      </c>
      <c r="K907" s="22">
        <v>12</v>
      </c>
      <c r="L907" s="10">
        <v>4950</v>
      </c>
      <c r="M907" s="10">
        <f t="shared" si="28"/>
        <v>59400</v>
      </c>
      <c r="N907" s="25" t="s">
        <v>26</v>
      </c>
    </row>
    <row r="908" spans="2:14" s="2" customFormat="1" ht="63.75" x14ac:dyDescent="0.2">
      <c r="B908" s="11" t="s">
        <v>1576</v>
      </c>
      <c r="C908" s="11" t="s">
        <v>27</v>
      </c>
      <c r="D908" s="12" t="s">
        <v>395</v>
      </c>
      <c r="E908" s="12" t="s">
        <v>19</v>
      </c>
      <c r="F908" s="12" t="s">
        <v>1626</v>
      </c>
      <c r="G908" s="13">
        <v>42151806</v>
      </c>
      <c r="H908" s="13">
        <v>92160473</v>
      </c>
      <c r="I908" s="14" t="s">
        <v>1666</v>
      </c>
      <c r="J908" s="15" t="s">
        <v>1581</v>
      </c>
      <c r="K908" s="23">
        <v>10</v>
      </c>
      <c r="L908" s="16">
        <v>5600</v>
      </c>
      <c r="M908" s="17">
        <f t="shared" si="28"/>
        <v>56000</v>
      </c>
      <c r="N908" s="26" t="s">
        <v>26</v>
      </c>
    </row>
    <row r="909" spans="2:14" s="2" customFormat="1" ht="102" x14ac:dyDescent="0.2">
      <c r="B909" s="6" t="s">
        <v>1576</v>
      </c>
      <c r="C909" s="6" t="s">
        <v>27</v>
      </c>
      <c r="D909" s="6" t="s">
        <v>395</v>
      </c>
      <c r="E909" s="7" t="s">
        <v>19</v>
      </c>
      <c r="F909" s="7" t="s">
        <v>1667</v>
      </c>
      <c r="G909" s="7">
        <v>42152425</v>
      </c>
      <c r="H909" s="8">
        <v>92156113</v>
      </c>
      <c r="I909" s="9" t="s">
        <v>1668</v>
      </c>
      <c r="J909" s="20" t="s">
        <v>1581</v>
      </c>
      <c r="K909" s="22">
        <v>10</v>
      </c>
      <c r="L909" s="10">
        <v>9000</v>
      </c>
      <c r="M909" s="10">
        <f t="shared" si="28"/>
        <v>90000</v>
      </c>
      <c r="N909" s="25" t="s">
        <v>26</v>
      </c>
    </row>
    <row r="910" spans="2:14" s="2" customFormat="1" ht="38.25" x14ac:dyDescent="0.2">
      <c r="B910" s="11" t="s">
        <v>1576</v>
      </c>
      <c r="C910" s="11" t="s">
        <v>27</v>
      </c>
      <c r="D910" s="12" t="s">
        <v>395</v>
      </c>
      <c r="E910" s="12">
        <v>900</v>
      </c>
      <c r="F910" s="12">
        <v>190505</v>
      </c>
      <c r="G910" s="13">
        <v>41106214</v>
      </c>
      <c r="H910" s="13">
        <v>92135628</v>
      </c>
      <c r="I910" s="14" t="s">
        <v>1669</v>
      </c>
      <c r="J910" s="15" t="s">
        <v>1581</v>
      </c>
      <c r="K910" s="23">
        <v>20</v>
      </c>
      <c r="L910" s="16">
        <v>18900</v>
      </c>
      <c r="M910" s="17">
        <f t="shared" si="28"/>
        <v>378000</v>
      </c>
      <c r="N910" s="26" t="s">
        <v>26</v>
      </c>
    </row>
    <row r="911" spans="2:14" s="2" customFormat="1" ht="178.5" x14ac:dyDescent="0.2">
      <c r="B911" s="6" t="s">
        <v>1576</v>
      </c>
      <c r="C911" s="6" t="s">
        <v>27</v>
      </c>
      <c r="D911" s="6" t="s">
        <v>395</v>
      </c>
      <c r="E911" s="7" t="s">
        <v>615</v>
      </c>
      <c r="F911" s="7" t="s">
        <v>390</v>
      </c>
      <c r="G911" s="7">
        <v>42151636</v>
      </c>
      <c r="H911" s="8">
        <v>92101458</v>
      </c>
      <c r="I911" s="9" t="s">
        <v>1670</v>
      </c>
      <c r="J911" s="20" t="s">
        <v>1581</v>
      </c>
      <c r="K911" s="22">
        <v>35</v>
      </c>
      <c r="L911" s="10">
        <v>80000</v>
      </c>
      <c r="M911" s="10">
        <f t="shared" si="28"/>
        <v>2800000</v>
      </c>
      <c r="N911" s="25" t="s">
        <v>26</v>
      </c>
    </row>
    <row r="912" spans="2:14" s="2" customFormat="1" ht="76.5" x14ac:dyDescent="0.2">
      <c r="B912" s="11" t="s">
        <v>1576</v>
      </c>
      <c r="C912" s="11" t="s">
        <v>27</v>
      </c>
      <c r="D912" s="12" t="s">
        <v>395</v>
      </c>
      <c r="E912" s="12" t="s">
        <v>145</v>
      </c>
      <c r="F912" s="12" t="s">
        <v>770</v>
      </c>
      <c r="G912" s="13">
        <v>42151635</v>
      </c>
      <c r="H912" s="13">
        <v>92201622</v>
      </c>
      <c r="I912" s="14" t="s">
        <v>1671</v>
      </c>
      <c r="J912" s="15" t="s">
        <v>1581</v>
      </c>
      <c r="K912" s="23">
        <v>200</v>
      </c>
      <c r="L912" s="16">
        <v>1880</v>
      </c>
      <c r="M912" s="17">
        <f t="shared" si="28"/>
        <v>376000</v>
      </c>
      <c r="N912" s="26" t="s">
        <v>26</v>
      </c>
    </row>
    <row r="913" spans="2:14" s="2" customFormat="1" ht="76.5" x14ac:dyDescent="0.2">
      <c r="B913" s="6" t="s">
        <v>1576</v>
      </c>
      <c r="C913" s="6" t="s">
        <v>27</v>
      </c>
      <c r="D913" s="6" t="s">
        <v>395</v>
      </c>
      <c r="E913" s="7" t="s">
        <v>1672</v>
      </c>
      <c r="F913" s="7" t="s">
        <v>1673</v>
      </c>
      <c r="G913" s="7">
        <v>42282010</v>
      </c>
      <c r="H913" s="8">
        <v>92201401</v>
      </c>
      <c r="I913" s="9" t="s">
        <v>1674</v>
      </c>
      <c r="J913" s="20" t="s">
        <v>1581</v>
      </c>
      <c r="K913" s="22">
        <v>15</v>
      </c>
      <c r="L913" s="10">
        <v>12000</v>
      </c>
      <c r="M913" s="10">
        <f t="shared" si="28"/>
        <v>180000</v>
      </c>
      <c r="N913" s="25" t="s">
        <v>26</v>
      </c>
    </row>
    <row r="914" spans="2:14" s="2" customFormat="1" ht="25.5" x14ac:dyDescent="0.2">
      <c r="B914" s="11" t="s">
        <v>1576</v>
      </c>
      <c r="C914" s="11" t="s">
        <v>27</v>
      </c>
      <c r="D914" s="12" t="s">
        <v>395</v>
      </c>
      <c r="E914" s="12" t="s">
        <v>1595</v>
      </c>
      <c r="F914" s="12">
        <v>1500</v>
      </c>
      <c r="G914" s="13">
        <v>42152010</v>
      </c>
      <c r="H914" s="13">
        <v>92020548</v>
      </c>
      <c r="I914" s="14" t="s">
        <v>1675</v>
      </c>
      <c r="J914" s="15" t="s">
        <v>1581</v>
      </c>
      <c r="K914" s="23">
        <v>10</v>
      </c>
      <c r="L914" s="16">
        <v>45000</v>
      </c>
      <c r="M914" s="17">
        <f t="shared" si="28"/>
        <v>450000</v>
      </c>
      <c r="N914" s="26" t="s">
        <v>26</v>
      </c>
    </row>
    <row r="915" spans="2:14" s="2" customFormat="1" ht="127.5" x14ac:dyDescent="0.2">
      <c r="B915" s="6" t="s">
        <v>1576</v>
      </c>
      <c r="C915" s="6" t="s">
        <v>27</v>
      </c>
      <c r="D915" s="6" t="s">
        <v>395</v>
      </c>
      <c r="E915" s="7" t="s">
        <v>1595</v>
      </c>
      <c r="F915" s="7" t="s">
        <v>110</v>
      </c>
      <c r="G915" s="7">
        <v>42152425</v>
      </c>
      <c r="H915" s="8">
        <v>92157427</v>
      </c>
      <c r="I915" s="9" t="s">
        <v>1676</v>
      </c>
      <c r="J915" s="20" t="s">
        <v>1581</v>
      </c>
      <c r="K915" s="22">
        <v>8</v>
      </c>
      <c r="L915" s="10">
        <v>12000</v>
      </c>
      <c r="M915" s="10">
        <f t="shared" si="28"/>
        <v>96000</v>
      </c>
      <c r="N915" s="25" t="s">
        <v>26</v>
      </c>
    </row>
    <row r="916" spans="2:14" s="2" customFormat="1" ht="102" x14ac:dyDescent="0.2">
      <c r="B916" s="11" t="s">
        <v>1576</v>
      </c>
      <c r="C916" s="11" t="s">
        <v>27</v>
      </c>
      <c r="D916" s="12">
        <v>29902</v>
      </c>
      <c r="E916" s="12" t="s">
        <v>1677</v>
      </c>
      <c r="F916" s="12" t="s">
        <v>1678</v>
      </c>
      <c r="G916" s="13">
        <v>42152425</v>
      </c>
      <c r="H916" s="13">
        <v>92157430</v>
      </c>
      <c r="I916" s="14" t="s">
        <v>1679</v>
      </c>
      <c r="J916" s="15" t="s">
        <v>1581</v>
      </c>
      <c r="K916" s="23">
        <v>8</v>
      </c>
      <c r="L916" s="16">
        <v>12000</v>
      </c>
      <c r="M916" s="17">
        <f t="shared" si="28"/>
        <v>96000</v>
      </c>
      <c r="N916" s="26" t="s">
        <v>26</v>
      </c>
    </row>
    <row r="917" spans="2:14" s="2" customFormat="1" ht="127.5" x14ac:dyDescent="0.2">
      <c r="B917" s="6" t="s">
        <v>1576</v>
      </c>
      <c r="C917" s="6" t="s">
        <v>27</v>
      </c>
      <c r="D917" s="6" t="s">
        <v>395</v>
      </c>
      <c r="E917" s="7" t="s">
        <v>19</v>
      </c>
      <c r="F917" s="7" t="s">
        <v>1654</v>
      </c>
      <c r="G917" s="7">
        <v>42152425</v>
      </c>
      <c r="H917" s="8">
        <v>92178593</v>
      </c>
      <c r="I917" s="9" t="s">
        <v>1680</v>
      </c>
      <c r="J917" s="20" t="s">
        <v>1581</v>
      </c>
      <c r="K917" s="22">
        <v>8</v>
      </c>
      <c r="L917" s="10">
        <v>12000</v>
      </c>
      <c r="M917" s="10">
        <f t="shared" si="28"/>
        <v>96000</v>
      </c>
      <c r="N917" s="25" t="s">
        <v>26</v>
      </c>
    </row>
    <row r="918" spans="2:14" s="2" customFormat="1" ht="89.25" x14ac:dyDescent="0.2">
      <c r="B918" s="11" t="s">
        <v>1576</v>
      </c>
      <c r="C918" s="11" t="s">
        <v>27</v>
      </c>
      <c r="D918" s="12" t="s">
        <v>395</v>
      </c>
      <c r="E918" s="12" t="s">
        <v>19</v>
      </c>
      <c r="F918" s="12" t="s">
        <v>1616</v>
      </c>
      <c r="G918" s="13">
        <v>42152425</v>
      </c>
      <c r="H918" s="13">
        <v>92157404</v>
      </c>
      <c r="I918" s="14" t="s">
        <v>1681</v>
      </c>
      <c r="J918" s="15" t="s">
        <v>1581</v>
      </c>
      <c r="K918" s="23">
        <v>8</v>
      </c>
      <c r="L918" s="16">
        <v>12000</v>
      </c>
      <c r="M918" s="17">
        <f t="shared" ref="M918:M920" si="29">K918*L918</f>
        <v>96000</v>
      </c>
      <c r="N918" s="26" t="s">
        <v>26</v>
      </c>
    </row>
    <row r="919" spans="2:14" s="2" customFormat="1" ht="114.75" x14ac:dyDescent="0.2">
      <c r="B919" s="6" t="s">
        <v>1576</v>
      </c>
      <c r="C919" s="6" t="s">
        <v>27</v>
      </c>
      <c r="D919" s="6" t="s">
        <v>395</v>
      </c>
      <c r="E919" s="7" t="s">
        <v>19</v>
      </c>
      <c r="F919" s="7" t="s">
        <v>1618</v>
      </c>
      <c r="G919" s="7">
        <v>42152425</v>
      </c>
      <c r="H919" s="8">
        <v>92178453</v>
      </c>
      <c r="I919" s="9" t="s">
        <v>1682</v>
      </c>
      <c r="J919" s="20" t="s">
        <v>1581</v>
      </c>
      <c r="K919" s="22">
        <v>8</v>
      </c>
      <c r="L919" s="10">
        <v>12000</v>
      </c>
      <c r="M919" s="10">
        <f t="shared" si="29"/>
        <v>96000</v>
      </c>
      <c r="N919" s="25" t="s">
        <v>26</v>
      </c>
    </row>
    <row r="920" spans="2:14" s="2" customFormat="1" ht="38.25" x14ac:dyDescent="0.2">
      <c r="B920" s="11" t="s">
        <v>1576</v>
      </c>
      <c r="C920" s="11" t="s">
        <v>27</v>
      </c>
      <c r="D920" s="12" t="s">
        <v>395</v>
      </c>
      <c r="E920" s="12" t="s">
        <v>19</v>
      </c>
      <c r="F920" s="12" t="s">
        <v>1618</v>
      </c>
      <c r="G920" s="13">
        <v>51172836</v>
      </c>
      <c r="H920" s="13">
        <v>92085343</v>
      </c>
      <c r="I920" s="14" t="s">
        <v>1683</v>
      </c>
      <c r="J920" s="15" t="s">
        <v>1581</v>
      </c>
      <c r="K920" s="23">
        <v>10</v>
      </c>
      <c r="L920" s="16">
        <v>8000</v>
      </c>
      <c r="M920" s="17">
        <f t="shared" si="29"/>
        <v>80000</v>
      </c>
      <c r="N920" s="26" t="s">
        <v>26</v>
      </c>
    </row>
    <row r="921" spans="2:14" s="2" customFormat="1" ht="25.5" x14ac:dyDescent="0.2">
      <c r="B921" s="6" t="s">
        <v>1576</v>
      </c>
      <c r="C921" s="6" t="s">
        <v>27</v>
      </c>
      <c r="D921" s="6" t="s">
        <v>395</v>
      </c>
      <c r="E921" s="7" t="s">
        <v>1621</v>
      </c>
      <c r="F921" s="7" t="s">
        <v>123</v>
      </c>
      <c r="G921" s="7">
        <v>42152425</v>
      </c>
      <c r="H921" s="8">
        <v>92239448</v>
      </c>
      <c r="I921" s="9" t="s">
        <v>1684</v>
      </c>
      <c r="J921" s="20" t="s">
        <v>1581</v>
      </c>
      <c r="K921" s="22">
        <v>5</v>
      </c>
      <c r="L921" s="10">
        <v>13670</v>
      </c>
      <c r="M921" s="10">
        <v>205050</v>
      </c>
      <c r="N921" s="25" t="s">
        <v>26</v>
      </c>
    </row>
    <row r="922" spans="2:14" s="2" customFormat="1" ht="12.75" x14ac:dyDescent="0.2">
      <c r="B922" s="11" t="s">
        <v>1576</v>
      </c>
      <c r="C922" s="11" t="s">
        <v>27</v>
      </c>
      <c r="D922" s="12" t="s">
        <v>395</v>
      </c>
      <c r="E922" s="12" t="s">
        <v>1659</v>
      </c>
      <c r="F922" s="12" t="s">
        <v>118</v>
      </c>
      <c r="G922" s="13">
        <v>42152425</v>
      </c>
      <c r="H922" s="13">
        <v>92224030</v>
      </c>
      <c r="I922" s="14" t="s">
        <v>1685</v>
      </c>
      <c r="J922" s="15" t="s">
        <v>1581</v>
      </c>
      <c r="K922" s="23">
        <v>10</v>
      </c>
      <c r="L922" s="16">
        <v>16275</v>
      </c>
      <c r="M922" s="17">
        <f>K922*L922</f>
        <v>162750</v>
      </c>
      <c r="N922" s="26" t="s">
        <v>26</v>
      </c>
    </row>
    <row r="923" spans="2:14" s="2" customFormat="1" ht="12.75" x14ac:dyDescent="0.2">
      <c r="B923" s="6" t="s">
        <v>1576</v>
      </c>
      <c r="C923" s="6" t="s">
        <v>27</v>
      </c>
      <c r="D923" s="6" t="s">
        <v>395</v>
      </c>
      <c r="E923" s="7" t="s">
        <v>19</v>
      </c>
      <c r="F923" s="7" t="s">
        <v>1654</v>
      </c>
      <c r="G923" s="7">
        <v>42152425</v>
      </c>
      <c r="H923" s="8">
        <v>92224012</v>
      </c>
      <c r="I923" s="9" t="s">
        <v>1686</v>
      </c>
      <c r="J923" s="20" t="s">
        <v>1581</v>
      </c>
      <c r="K923" s="22">
        <v>10</v>
      </c>
      <c r="L923" s="10">
        <v>16275</v>
      </c>
      <c r="M923" s="10">
        <f>K923*L923</f>
        <v>162750</v>
      </c>
      <c r="N923" s="25" t="s">
        <v>26</v>
      </c>
    </row>
    <row r="924" spans="2:14" s="2" customFormat="1" ht="12.75" x14ac:dyDescent="0.2">
      <c r="B924" s="11" t="s">
        <v>1576</v>
      </c>
      <c r="C924" s="11" t="s">
        <v>27</v>
      </c>
      <c r="D924" s="12" t="s">
        <v>395</v>
      </c>
      <c r="E924" s="12" t="s">
        <v>19</v>
      </c>
      <c r="F924" s="12" t="s">
        <v>1616</v>
      </c>
      <c r="G924" s="13">
        <v>42152425</v>
      </c>
      <c r="H924" s="13">
        <v>92224048</v>
      </c>
      <c r="I924" s="14" t="s">
        <v>1687</v>
      </c>
      <c r="J924" s="15" t="s">
        <v>1581</v>
      </c>
      <c r="K924" s="23">
        <v>10</v>
      </c>
      <c r="L924" s="16">
        <v>16275</v>
      </c>
      <c r="M924" s="17">
        <f>K924*L924</f>
        <v>162750</v>
      </c>
      <c r="N924" s="26" t="s">
        <v>26</v>
      </c>
    </row>
    <row r="925" spans="2:14" s="2" customFormat="1" ht="12.75" x14ac:dyDescent="0.2">
      <c r="B925" s="6" t="s">
        <v>1576</v>
      </c>
      <c r="C925" s="6" t="s">
        <v>27</v>
      </c>
      <c r="D925" s="6" t="s">
        <v>395</v>
      </c>
      <c r="E925" s="7" t="s">
        <v>19</v>
      </c>
      <c r="F925" s="7" t="s">
        <v>1618</v>
      </c>
      <c r="G925" s="7">
        <v>42151621</v>
      </c>
      <c r="H925" s="8">
        <v>92103783</v>
      </c>
      <c r="I925" s="9" t="s">
        <v>1688</v>
      </c>
      <c r="J925" s="20" t="s">
        <v>1581</v>
      </c>
      <c r="K925" s="22">
        <v>35</v>
      </c>
      <c r="L925" s="10">
        <v>1000</v>
      </c>
      <c r="M925" s="10">
        <f>K925*L925</f>
        <v>35000</v>
      </c>
      <c r="N925" s="25" t="s">
        <v>26</v>
      </c>
    </row>
    <row r="926" spans="2:14" s="2" customFormat="1" ht="12.75" x14ac:dyDescent="0.2">
      <c r="B926" s="11" t="s">
        <v>1576</v>
      </c>
      <c r="C926" s="11" t="s">
        <v>27</v>
      </c>
      <c r="D926" s="12" t="s">
        <v>395</v>
      </c>
      <c r="E926" s="12" t="s">
        <v>19</v>
      </c>
      <c r="F926" s="12" t="s">
        <v>1618</v>
      </c>
      <c r="G926" s="13">
        <v>42152913</v>
      </c>
      <c r="H926" s="13">
        <v>92243266</v>
      </c>
      <c r="I926" s="14" t="s">
        <v>1689</v>
      </c>
      <c r="J926" s="15" t="s">
        <v>1581</v>
      </c>
      <c r="K926" s="23">
        <v>10</v>
      </c>
      <c r="L926" s="16">
        <v>10000</v>
      </c>
      <c r="M926" s="17">
        <f t="shared" ref="M926:M940" si="30">K926*L926</f>
        <v>100000</v>
      </c>
      <c r="N926" s="26" t="s">
        <v>26</v>
      </c>
    </row>
    <row r="927" spans="2:14" s="2" customFormat="1" ht="25.5" x14ac:dyDescent="0.2">
      <c r="B927" s="6" t="s">
        <v>1576</v>
      </c>
      <c r="C927" s="6" t="s">
        <v>27</v>
      </c>
      <c r="D927" s="6" t="s">
        <v>395</v>
      </c>
      <c r="E927" s="7" t="s">
        <v>1621</v>
      </c>
      <c r="F927" s="7" t="s">
        <v>123</v>
      </c>
      <c r="G927" s="7">
        <v>42151807</v>
      </c>
      <c r="H927" s="8">
        <v>922243509</v>
      </c>
      <c r="I927" s="9" t="s">
        <v>1690</v>
      </c>
      <c r="J927" s="20" t="s">
        <v>1581</v>
      </c>
      <c r="K927" s="22">
        <v>15</v>
      </c>
      <c r="L927" s="10">
        <v>7000</v>
      </c>
      <c r="M927" s="10">
        <f t="shared" si="30"/>
        <v>105000</v>
      </c>
      <c r="N927" s="25" t="s">
        <v>26</v>
      </c>
    </row>
    <row r="928" spans="2:14" s="2" customFormat="1" ht="25.5" x14ac:dyDescent="0.2">
      <c r="B928" s="11" t="s">
        <v>1576</v>
      </c>
      <c r="C928" s="11" t="s">
        <v>27</v>
      </c>
      <c r="D928" s="12" t="s">
        <v>395</v>
      </c>
      <c r="E928" s="12" t="s">
        <v>19</v>
      </c>
      <c r="F928" s="12" t="s">
        <v>1654</v>
      </c>
      <c r="G928" s="13" t="s">
        <v>1691</v>
      </c>
      <c r="H928" s="13" t="s">
        <v>1692</v>
      </c>
      <c r="I928" s="14" t="s">
        <v>1693</v>
      </c>
      <c r="J928" s="15" t="s">
        <v>1581</v>
      </c>
      <c r="K928" s="23">
        <v>50</v>
      </c>
      <c r="L928" s="16">
        <v>8000</v>
      </c>
      <c r="M928" s="17">
        <f t="shared" si="30"/>
        <v>400000</v>
      </c>
      <c r="N928" s="26" t="s">
        <v>26</v>
      </c>
    </row>
    <row r="929" spans="2:14" s="2" customFormat="1" ht="25.5" x14ac:dyDescent="0.2">
      <c r="B929" s="6" t="s">
        <v>1576</v>
      </c>
      <c r="C929" s="6" t="s">
        <v>27</v>
      </c>
      <c r="D929" s="6" t="s">
        <v>395</v>
      </c>
      <c r="E929" s="7" t="s">
        <v>19</v>
      </c>
      <c r="F929" s="7" t="s">
        <v>1654</v>
      </c>
      <c r="G929" s="7" t="s">
        <v>1694</v>
      </c>
      <c r="H929" s="8" t="s">
        <v>1695</v>
      </c>
      <c r="I929" s="9" t="s">
        <v>1696</v>
      </c>
      <c r="J929" s="20" t="s">
        <v>1581</v>
      </c>
      <c r="K929" s="22">
        <v>50</v>
      </c>
      <c r="L929" s="10">
        <v>5000</v>
      </c>
      <c r="M929" s="10">
        <f t="shared" si="30"/>
        <v>250000</v>
      </c>
      <c r="N929" s="25" t="s">
        <v>26</v>
      </c>
    </row>
    <row r="930" spans="2:14" s="2" customFormat="1" ht="25.5" x14ac:dyDescent="0.2">
      <c r="B930" s="11" t="s">
        <v>1576</v>
      </c>
      <c r="C930" s="11" t="s">
        <v>27</v>
      </c>
      <c r="D930" s="12" t="s">
        <v>395</v>
      </c>
      <c r="E930" s="12" t="s">
        <v>19</v>
      </c>
      <c r="F930" s="12" t="s">
        <v>1654</v>
      </c>
      <c r="G930" s="13" t="s">
        <v>1694</v>
      </c>
      <c r="H930" s="13" t="s">
        <v>1697</v>
      </c>
      <c r="I930" s="14" t="s">
        <v>1698</v>
      </c>
      <c r="J930" s="15" t="s">
        <v>1581</v>
      </c>
      <c r="K930" s="23">
        <v>50</v>
      </c>
      <c r="L930" s="16">
        <v>3000</v>
      </c>
      <c r="M930" s="17">
        <f t="shared" si="30"/>
        <v>150000</v>
      </c>
      <c r="N930" s="26" t="s">
        <v>26</v>
      </c>
    </row>
    <row r="931" spans="2:14" s="2" customFormat="1" ht="25.5" x14ac:dyDescent="0.2">
      <c r="B931" s="6" t="s">
        <v>1576</v>
      </c>
      <c r="C931" s="6" t="s">
        <v>27</v>
      </c>
      <c r="D931" s="6" t="s">
        <v>395</v>
      </c>
      <c r="E931" s="7" t="s">
        <v>19</v>
      </c>
      <c r="F931" s="7" t="s">
        <v>1654</v>
      </c>
      <c r="G931" s="7" t="s">
        <v>1699</v>
      </c>
      <c r="H931" s="8" t="s">
        <v>1700</v>
      </c>
      <c r="I931" s="9" t="s">
        <v>1701</v>
      </c>
      <c r="J931" s="20" t="s">
        <v>1581</v>
      </c>
      <c r="K931" s="22">
        <v>50</v>
      </c>
      <c r="L931" s="10">
        <v>5000</v>
      </c>
      <c r="M931" s="10">
        <f t="shared" si="30"/>
        <v>250000</v>
      </c>
      <c r="N931" s="25" t="s">
        <v>26</v>
      </c>
    </row>
    <row r="932" spans="2:14" s="2" customFormat="1" ht="12.75" x14ac:dyDescent="0.2">
      <c r="B932" s="11" t="s">
        <v>1576</v>
      </c>
      <c r="C932" s="11" t="s">
        <v>27</v>
      </c>
      <c r="D932" s="12" t="s">
        <v>395</v>
      </c>
      <c r="E932" s="12" t="s">
        <v>19</v>
      </c>
      <c r="F932" s="12" t="s">
        <v>1616</v>
      </c>
      <c r="G932" s="13" t="s">
        <v>1702</v>
      </c>
      <c r="H932" s="13" t="s">
        <v>1703</v>
      </c>
      <c r="I932" s="14" t="s">
        <v>1704</v>
      </c>
      <c r="J932" s="15" t="s">
        <v>1581</v>
      </c>
      <c r="K932" s="23">
        <v>50</v>
      </c>
      <c r="L932" s="16">
        <v>8000</v>
      </c>
      <c r="M932" s="17">
        <f t="shared" si="30"/>
        <v>400000</v>
      </c>
      <c r="N932" s="26" t="s">
        <v>26</v>
      </c>
    </row>
    <row r="933" spans="2:14" s="2" customFormat="1" ht="51" x14ac:dyDescent="0.2">
      <c r="B933" s="6" t="s">
        <v>1576</v>
      </c>
      <c r="C933" s="6" t="s">
        <v>28</v>
      </c>
      <c r="D933" s="6" t="s">
        <v>395</v>
      </c>
      <c r="E933" s="7" t="s">
        <v>1659</v>
      </c>
      <c r="F933" s="7" t="s">
        <v>118</v>
      </c>
      <c r="G933" s="7">
        <v>42211501</v>
      </c>
      <c r="H933" s="8">
        <v>92064456</v>
      </c>
      <c r="I933" s="9" t="s">
        <v>1705</v>
      </c>
      <c r="J933" s="20" t="s">
        <v>1581</v>
      </c>
      <c r="K933" s="22">
        <v>5</v>
      </c>
      <c r="L933" s="10">
        <v>10390</v>
      </c>
      <c r="M933" s="10">
        <f t="shared" si="30"/>
        <v>51950</v>
      </c>
      <c r="N933" s="25" t="s">
        <v>26</v>
      </c>
    </row>
    <row r="934" spans="2:14" s="2" customFormat="1" ht="63.75" x14ac:dyDescent="0.2">
      <c r="B934" s="11" t="s">
        <v>1576</v>
      </c>
      <c r="C934" s="11" t="s">
        <v>28</v>
      </c>
      <c r="D934" s="12" t="s">
        <v>395</v>
      </c>
      <c r="E934" s="12" t="s">
        <v>19</v>
      </c>
      <c r="F934" s="12">
        <v>16100</v>
      </c>
      <c r="G934" s="13">
        <v>53131622</v>
      </c>
      <c r="H934" s="13">
        <v>92180416</v>
      </c>
      <c r="I934" s="14" t="s">
        <v>1706</v>
      </c>
      <c r="J934" s="15" t="s">
        <v>1581</v>
      </c>
      <c r="K934" s="23">
        <v>20000</v>
      </c>
      <c r="L934" s="16">
        <v>150</v>
      </c>
      <c r="M934" s="17">
        <f t="shared" si="30"/>
        <v>3000000</v>
      </c>
      <c r="N934" s="26" t="s">
        <v>26</v>
      </c>
    </row>
    <row r="935" spans="2:14" s="2" customFormat="1" ht="12.75" x14ac:dyDescent="0.2">
      <c r="B935" s="6" t="s">
        <v>1576</v>
      </c>
      <c r="C935" s="6" t="s">
        <v>28</v>
      </c>
      <c r="D935" s="6">
        <v>29902</v>
      </c>
      <c r="E935" s="7">
        <v>255</v>
      </c>
      <c r="F935" s="7">
        <v>1000</v>
      </c>
      <c r="G935" s="7">
        <v>42131707</v>
      </c>
      <c r="H935" s="8">
        <v>92082137</v>
      </c>
      <c r="I935" s="9" t="s">
        <v>1707</v>
      </c>
      <c r="J935" s="20"/>
      <c r="K935" s="22">
        <v>1000</v>
      </c>
      <c r="L935" s="10">
        <v>4533</v>
      </c>
      <c r="M935" s="10">
        <f t="shared" si="30"/>
        <v>4533000</v>
      </c>
      <c r="N935" s="25" t="s">
        <v>26</v>
      </c>
    </row>
    <row r="936" spans="2:14" s="2" customFormat="1" ht="12.75" x14ac:dyDescent="0.2">
      <c r="B936" s="11" t="s">
        <v>1576</v>
      </c>
      <c r="C936" s="11" t="s">
        <v>28</v>
      </c>
      <c r="D936" s="12">
        <v>29902</v>
      </c>
      <c r="E936" s="12">
        <v>900</v>
      </c>
      <c r="F936" s="12">
        <v>190401</v>
      </c>
      <c r="G936" s="13" t="s">
        <v>1708</v>
      </c>
      <c r="H936" s="13" t="s">
        <v>1709</v>
      </c>
      <c r="I936" s="14" t="s">
        <v>1710</v>
      </c>
      <c r="J936" s="15"/>
      <c r="K936" s="23">
        <v>5</v>
      </c>
      <c r="L936" s="16">
        <v>45000</v>
      </c>
      <c r="M936" s="17">
        <f t="shared" si="30"/>
        <v>225000</v>
      </c>
      <c r="N936" s="26" t="s">
        <v>26</v>
      </c>
    </row>
    <row r="937" spans="2:14" s="2" customFormat="1" ht="12.75" x14ac:dyDescent="0.2">
      <c r="B937" s="6" t="s">
        <v>1576</v>
      </c>
      <c r="C937" s="6" t="s">
        <v>28</v>
      </c>
      <c r="D937" s="6">
        <v>29902</v>
      </c>
      <c r="E937" s="7">
        <v>900</v>
      </c>
      <c r="F937" s="7">
        <v>190429</v>
      </c>
      <c r="G937" s="7" t="s">
        <v>1711</v>
      </c>
      <c r="H937" s="8" t="s">
        <v>1712</v>
      </c>
      <c r="I937" s="9" t="s">
        <v>1713</v>
      </c>
      <c r="J937" s="20"/>
      <c r="K937" s="22">
        <v>20</v>
      </c>
      <c r="L937" s="10">
        <v>70000</v>
      </c>
      <c r="M937" s="10">
        <f t="shared" si="30"/>
        <v>1400000</v>
      </c>
      <c r="N937" s="25" t="s">
        <v>26</v>
      </c>
    </row>
    <row r="938" spans="2:14" s="2" customFormat="1" ht="12.75" x14ac:dyDescent="0.2">
      <c r="B938" s="11" t="s">
        <v>1576</v>
      </c>
      <c r="C938" s="11" t="s">
        <v>28</v>
      </c>
      <c r="D938" s="12">
        <v>29902</v>
      </c>
      <c r="E938" s="12">
        <v>900</v>
      </c>
      <c r="F938" s="12">
        <v>210501</v>
      </c>
      <c r="G938" s="13">
        <v>42222104</v>
      </c>
      <c r="H938" s="13">
        <v>92245213</v>
      </c>
      <c r="I938" s="14" t="s">
        <v>1714</v>
      </c>
      <c r="J938" s="15"/>
      <c r="K938" s="23">
        <v>10</v>
      </c>
      <c r="L938" s="16">
        <v>82000</v>
      </c>
      <c r="M938" s="17">
        <f t="shared" si="30"/>
        <v>820000</v>
      </c>
      <c r="N938" s="26" t="s">
        <v>26</v>
      </c>
    </row>
    <row r="939" spans="2:14" s="2" customFormat="1" ht="25.5" x14ac:dyDescent="0.2">
      <c r="B939" s="6" t="s">
        <v>1576</v>
      </c>
      <c r="C939" s="6" t="s">
        <v>29</v>
      </c>
      <c r="D939" s="6" t="s">
        <v>395</v>
      </c>
      <c r="E939" s="7">
        <v>900</v>
      </c>
      <c r="F939" s="7">
        <v>200610</v>
      </c>
      <c r="G939" s="7" t="s">
        <v>1715</v>
      </c>
      <c r="H939" s="8">
        <v>92033726</v>
      </c>
      <c r="I939" s="9" t="s">
        <v>1716</v>
      </c>
      <c r="J939" s="20" t="s">
        <v>1581</v>
      </c>
      <c r="K939" s="22">
        <v>2000</v>
      </c>
      <c r="L939" s="10">
        <v>318</v>
      </c>
      <c r="M939" s="10">
        <f t="shared" si="30"/>
        <v>636000</v>
      </c>
      <c r="N939" s="25" t="s">
        <v>26</v>
      </c>
    </row>
    <row r="940" spans="2:14" s="2" customFormat="1" ht="216.75" x14ac:dyDescent="0.2">
      <c r="B940" s="11" t="s">
        <v>1576</v>
      </c>
      <c r="C940" s="11" t="s">
        <v>29</v>
      </c>
      <c r="D940" s="12" t="s">
        <v>395</v>
      </c>
      <c r="E940" s="12" t="s">
        <v>1659</v>
      </c>
      <c r="F940" s="12" t="s">
        <v>118</v>
      </c>
      <c r="G940" s="13">
        <v>42191607</v>
      </c>
      <c r="H940" s="13">
        <v>92080007</v>
      </c>
      <c r="I940" s="14" t="s">
        <v>1717</v>
      </c>
      <c r="J940" s="15" t="s">
        <v>1581</v>
      </c>
      <c r="K940" s="23">
        <v>4</v>
      </c>
      <c r="L940" s="16">
        <v>135000</v>
      </c>
      <c r="M940" s="17">
        <f t="shared" si="30"/>
        <v>540000</v>
      </c>
      <c r="N940" s="26" t="s">
        <v>26</v>
      </c>
    </row>
    <row r="941" spans="2:14" s="2" customFormat="1" ht="38.25" x14ac:dyDescent="0.2">
      <c r="B941" s="6" t="s">
        <v>1576</v>
      </c>
      <c r="C941" s="6" t="s">
        <v>27</v>
      </c>
      <c r="D941" s="6" t="s">
        <v>494</v>
      </c>
      <c r="E941" s="7" t="s">
        <v>19</v>
      </c>
      <c r="F941" s="7" t="s">
        <v>1718</v>
      </c>
      <c r="G941" s="7">
        <v>42152601</v>
      </c>
      <c r="H941" s="8">
        <v>92091346</v>
      </c>
      <c r="I941" s="9" t="s">
        <v>1719</v>
      </c>
      <c r="J941" s="20" t="s">
        <v>1581</v>
      </c>
      <c r="K941" s="22">
        <v>100</v>
      </c>
      <c r="L941" s="10">
        <v>14000</v>
      </c>
      <c r="M941" s="10">
        <f>L941*K941</f>
        <v>1400000</v>
      </c>
      <c r="N941" s="25" t="s">
        <v>26</v>
      </c>
    </row>
    <row r="942" spans="2:14" s="2" customFormat="1" ht="51" x14ac:dyDescent="0.2">
      <c r="B942" s="11" t="s">
        <v>1576</v>
      </c>
      <c r="C942" s="11" t="s">
        <v>27</v>
      </c>
      <c r="D942" s="12" t="s">
        <v>494</v>
      </c>
      <c r="E942" s="12" t="s">
        <v>19</v>
      </c>
      <c r="F942" s="12" t="s">
        <v>1718</v>
      </c>
      <c r="G942" s="13">
        <v>14121806</v>
      </c>
      <c r="H942" s="13">
        <v>92091340</v>
      </c>
      <c r="I942" s="14" t="s">
        <v>1720</v>
      </c>
      <c r="J942" s="15" t="s">
        <v>1581</v>
      </c>
      <c r="K942" s="23">
        <v>100</v>
      </c>
      <c r="L942" s="16">
        <v>3520</v>
      </c>
      <c r="M942" s="17">
        <f t="shared" ref="M942:M944" si="31">L942*K942</f>
        <v>352000</v>
      </c>
      <c r="N942" s="26" t="s">
        <v>26</v>
      </c>
    </row>
    <row r="943" spans="2:14" s="2" customFormat="1" ht="51" x14ac:dyDescent="0.2">
      <c r="B943" s="6" t="s">
        <v>1576</v>
      </c>
      <c r="C943" s="6" t="s">
        <v>27</v>
      </c>
      <c r="D943" s="6">
        <v>29903</v>
      </c>
      <c r="E943" s="7" t="s">
        <v>19</v>
      </c>
      <c r="F943" s="7" t="s">
        <v>32</v>
      </c>
      <c r="G943" s="7">
        <v>42132102</v>
      </c>
      <c r="H943" s="8">
        <v>92087483</v>
      </c>
      <c r="I943" s="9" t="s">
        <v>1721</v>
      </c>
      <c r="J943" s="20" t="s">
        <v>1581</v>
      </c>
      <c r="K943" s="22">
        <v>319</v>
      </c>
      <c r="L943" s="10">
        <v>3765</v>
      </c>
      <c r="M943" s="10">
        <f>K943*L943</f>
        <v>1201035</v>
      </c>
      <c r="N943" s="25" t="s">
        <v>26</v>
      </c>
    </row>
    <row r="944" spans="2:14" s="2" customFormat="1" ht="38.25" x14ac:dyDescent="0.2">
      <c r="B944" s="11" t="s">
        <v>1576</v>
      </c>
      <c r="C944" s="11" t="s">
        <v>27</v>
      </c>
      <c r="D944" s="12">
        <v>29903</v>
      </c>
      <c r="E944" s="12" t="s">
        <v>19</v>
      </c>
      <c r="F944" s="12" t="s">
        <v>1722</v>
      </c>
      <c r="G944" s="13">
        <v>14111539</v>
      </c>
      <c r="H944" s="13">
        <v>92263647</v>
      </c>
      <c r="I944" s="14" t="s">
        <v>1723</v>
      </c>
      <c r="J944" s="15" t="s">
        <v>1581</v>
      </c>
      <c r="K944" s="23">
        <v>130</v>
      </c>
      <c r="L944" s="16">
        <v>10000</v>
      </c>
      <c r="M944" s="17">
        <f t="shared" si="31"/>
        <v>1300000</v>
      </c>
      <c r="N944" s="26" t="s">
        <v>26</v>
      </c>
    </row>
    <row r="945" spans="2:14" s="2" customFormat="1" ht="12.75" x14ac:dyDescent="0.2">
      <c r="B945" s="6" t="s">
        <v>1576</v>
      </c>
      <c r="C945" s="6" t="s">
        <v>28</v>
      </c>
      <c r="D945" s="6">
        <v>29905</v>
      </c>
      <c r="E945" s="7" t="s">
        <v>19</v>
      </c>
      <c r="F945" s="7" t="s">
        <v>1724</v>
      </c>
      <c r="G945" s="7">
        <v>14111703</v>
      </c>
      <c r="H945" s="8">
        <v>92132944</v>
      </c>
      <c r="I945" s="9" t="s">
        <v>1725</v>
      </c>
      <c r="J945" s="20" t="s">
        <v>346</v>
      </c>
      <c r="K945" s="22">
        <v>792</v>
      </c>
      <c r="L945" s="10">
        <v>2850</v>
      </c>
      <c r="M945" s="10">
        <f>SUM(L945*K945)</f>
        <v>2257200</v>
      </c>
      <c r="N945" s="25" t="s">
        <v>26</v>
      </c>
    </row>
    <row r="946" spans="2:14" s="2" customFormat="1" ht="12.75" x14ac:dyDescent="0.2">
      <c r="B946" s="11" t="s">
        <v>1576</v>
      </c>
      <c r="C946" s="11" t="s">
        <v>27</v>
      </c>
      <c r="D946" s="12">
        <v>29906</v>
      </c>
      <c r="E946" s="12" t="s">
        <v>70</v>
      </c>
      <c r="F946" s="12" t="s">
        <v>1726</v>
      </c>
      <c r="G946" s="13">
        <v>46181802</v>
      </c>
      <c r="H946" s="13">
        <v>92088755</v>
      </c>
      <c r="I946" s="14" t="s">
        <v>1727</v>
      </c>
      <c r="J946" s="15" t="s">
        <v>1581</v>
      </c>
      <c r="K946" s="23">
        <v>15</v>
      </c>
      <c r="L946" s="16">
        <v>7722.73</v>
      </c>
      <c r="M946" s="17">
        <f>+K946*L946</f>
        <v>115840.95</v>
      </c>
      <c r="N946" s="26" t="s">
        <v>26</v>
      </c>
    </row>
    <row r="947" spans="2:14" s="2" customFormat="1" ht="12.75" x14ac:dyDescent="0.2">
      <c r="B947" s="6" t="s">
        <v>1576</v>
      </c>
      <c r="C947" s="6" t="s">
        <v>27</v>
      </c>
      <c r="D947" s="6">
        <v>29906</v>
      </c>
      <c r="E947" s="7" t="s">
        <v>70</v>
      </c>
      <c r="F947" s="7" t="s">
        <v>1726</v>
      </c>
      <c r="G947" s="7">
        <v>46181802</v>
      </c>
      <c r="H947" s="8">
        <v>92259559</v>
      </c>
      <c r="I947" s="9" t="s">
        <v>1728</v>
      </c>
      <c r="J947" s="20" t="s">
        <v>1581</v>
      </c>
      <c r="K947" s="22">
        <v>14</v>
      </c>
      <c r="L947" s="10">
        <v>8140.73</v>
      </c>
      <c r="M947" s="10">
        <f>+K947*L947</f>
        <v>113970.22</v>
      </c>
      <c r="N947" s="25" t="s">
        <v>26</v>
      </c>
    </row>
    <row r="948" spans="2:14" s="2" customFormat="1" ht="25.5" x14ac:dyDescent="0.2">
      <c r="B948" s="11" t="s">
        <v>1576</v>
      </c>
      <c r="C948" s="11" t="s">
        <v>27</v>
      </c>
      <c r="D948" s="12">
        <v>29999</v>
      </c>
      <c r="E948" s="12" t="s">
        <v>1595</v>
      </c>
      <c r="F948" s="12" t="s">
        <v>1729</v>
      </c>
      <c r="G948" s="13" t="s">
        <v>1730</v>
      </c>
      <c r="H948" s="13" t="s">
        <v>1731</v>
      </c>
      <c r="I948" s="14" t="s">
        <v>1732</v>
      </c>
      <c r="J948" s="15" t="s">
        <v>1581</v>
      </c>
      <c r="K948" s="23">
        <v>27</v>
      </c>
      <c r="L948" s="16">
        <v>5369.38</v>
      </c>
      <c r="M948" s="17">
        <f>K948*L948</f>
        <v>144973.26</v>
      </c>
      <c r="N948" s="26" t="s">
        <v>26</v>
      </c>
    </row>
    <row r="949" spans="2:14" s="2" customFormat="1" ht="38.25" x14ac:dyDescent="0.2">
      <c r="B949" s="6" t="s">
        <v>1576</v>
      </c>
      <c r="C949" s="6" t="s">
        <v>27</v>
      </c>
      <c r="D949" s="6" t="s">
        <v>499</v>
      </c>
      <c r="E949" s="7" t="s">
        <v>1577</v>
      </c>
      <c r="F949" s="7" t="s">
        <v>1600</v>
      </c>
      <c r="G949" s="7" t="s">
        <v>1733</v>
      </c>
      <c r="H949" s="8" t="s">
        <v>1734</v>
      </c>
      <c r="I949" s="9" t="s">
        <v>1735</v>
      </c>
      <c r="J949" s="20" t="s">
        <v>1581</v>
      </c>
      <c r="K949" s="22">
        <v>2</v>
      </c>
      <c r="L949" s="10">
        <v>2800000</v>
      </c>
      <c r="M949" s="10">
        <f>K949*L949</f>
        <v>5600000</v>
      </c>
      <c r="N949" s="25" t="s">
        <v>278</v>
      </c>
    </row>
    <row r="950" spans="2:14" s="2" customFormat="1" ht="12.75" x14ac:dyDescent="0.2">
      <c r="B950" s="11" t="s">
        <v>1576</v>
      </c>
      <c r="C950" s="11" t="s">
        <v>27</v>
      </c>
      <c r="D950" s="12" t="s">
        <v>499</v>
      </c>
      <c r="E950" s="12" t="s">
        <v>769</v>
      </c>
      <c r="F950" s="12" t="s">
        <v>1600</v>
      </c>
      <c r="G950" s="13" t="s">
        <v>1736</v>
      </c>
      <c r="H950" s="13" t="s">
        <v>1737</v>
      </c>
      <c r="I950" s="14" t="s">
        <v>1738</v>
      </c>
      <c r="J950" s="15" t="s">
        <v>1581</v>
      </c>
      <c r="K950" s="23">
        <v>2</v>
      </c>
      <c r="L950" s="16">
        <f>570*590</f>
        <v>336300</v>
      </c>
      <c r="M950" s="17">
        <v>336300</v>
      </c>
      <c r="N950" s="26" t="s">
        <v>278</v>
      </c>
    </row>
    <row r="951" spans="2:14" s="2" customFormat="1" ht="12.75" x14ac:dyDescent="0.2">
      <c r="B951" s="6" t="s">
        <v>1576</v>
      </c>
      <c r="C951" s="6" t="s">
        <v>27</v>
      </c>
      <c r="D951" s="6" t="s">
        <v>499</v>
      </c>
      <c r="E951" s="7" t="s">
        <v>1739</v>
      </c>
      <c r="F951" s="7" t="s">
        <v>1740</v>
      </c>
      <c r="G951" s="7" t="s">
        <v>1741</v>
      </c>
      <c r="H951" s="8" t="s">
        <v>1742</v>
      </c>
      <c r="I951" s="9" t="s">
        <v>1743</v>
      </c>
      <c r="J951" s="20" t="s">
        <v>1581</v>
      </c>
      <c r="K951" s="22">
        <v>5</v>
      </c>
      <c r="L951" s="10">
        <v>360000</v>
      </c>
      <c r="M951" s="10">
        <f t="shared" ref="M951:M962" si="32">K951*L951</f>
        <v>1800000</v>
      </c>
      <c r="N951" s="25" t="s">
        <v>278</v>
      </c>
    </row>
    <row r="952" spans="2:14" s="2" customFormat="1" ht="12.75" x14ac:dyDescent="0.2">
      <c r="B952" s="11" t="s">
        <v>1576</v>
      </c>
      <c r="C952" s="11" t="s">
        <v>27</v>
      </c>
      <c r="D952" s="12" t="s">
        <v>499</v>
      </c>
      <c r="E952" s="12" t="s">
        <v>769</v>
      </c>
      <c r="F952" s="12" t="s">
        <v>1744</v>
      </c>
      <c r="G952" s="13">
        <v>42271802</v>
      </c>
      <c r="H952" s="13">
        <v>92161397</v>
      </c>
      <c r="I952" s="14" t="s">
        <v>1745</v>
      </c>
      <c r="J952" s="15" t="s">
        <v>1581</v>
      </c>
      <c r="K952" s="23">
        <v>8</v>
      </c>
      <c r="L952" s="16">
        <v>180000</v>
      </c>
      <c r="M952" s="17">
        <f t="shared" si="32"/>
        <v>1440000</v>
      </c>
      <c r="N952" s="26" t="s">
        <v>278</v>
      </c>
    </row>
    <row r="953" spans="2:14" s="2" customFormat="1" ht="12.75" x14ac:dyDescent="0.2">
      <c r="B953" s="6" t="s">
        <v>1576</v>
      </c>
      <c r="C953" s="6" t="s">
        <v>27</v>
      </c>
      <c r="D953" s="6" t="s">
        <v>499</v>
      </c>
      <c r="E953" s="7" t="s">
        <v>273</v>
      </c>
      <c r="F953" s="7" t="s">
        <v>1600</v>
      </c>
      <c r="G953" s="7">
        <v>42192210</v>
      </c>
      <c r="H953" s="8">
        <v>92058385</v>
      </c>
      <c r="I953" s="9" t="s">
        <v>1746</v>
      </c>
      <c r="J953" s="20" t="s">
        <v>1581</v>
      </c>
      <c r="K953" s="22">
        <v>10</v>
      </c>
      <c r="L953" s="10">
        <v>113400</v>
      </c>
      <c r="M953" s="10">
        <f t="shared" si="32"/>
        <v>1134000</v>
      </c>
      <c r="N953" s="25" t="s">
        <v>278</v>
      </c>
    </row>
    <row r="954" spans="2:14" s="2" customFormat="1" ht="12.75" x14ac:dyDescent="0.2">
      <c r="B954" s="11" t="s">
        <v>1576</v>
      </c>
      <c r="C954" s="11" t="s">
        <v>27</v>
      </c>
      <c r="D954" s="12" t="s">
        <v>499</v>
      </c>
      <c r="E954" s="12" t="s">
        <v>19</v>
      </c>
      <c r="F954" s="12" t="s">
        <v>724</v>
      </c>
      <c r="G954" s="13">
        <v>42182805</v>
      </c>
      <c r="H954" s="13">
        <v>92007135</v>
      </c>
      <c r="I954" s="14" t="s">
        <v>1747</v>
      </c>
      <c r="J954" s="15" t="s">
        <v>1581</v>
      </c>
      <c r="K954" s="23">
        <v>5</v>
      </c>
      <c r="L954" s="16">
        <v>390000</v>
      </c>
      <c r="M954" s="17">
        <f t="shared" si="32"/>
        <v>1950000</v>
      </c>
      <c r="N954" s="26" t="s">
        <v>278</v>
      </c>
    </row>
    <row r="955" spans="2:14" s="2" customFormat="1" ht="12.75" x14ac:dyDescent="0.2">
      <c r="B955" s="6" t="s">
        <v>1576</v>
      </c>
      <c r="C955" s="6" t="s">
        <v>27</v>
      </c>
      <c r="D955" s="6">
        <v>50106</v>
      </c>
      <c r="E955" s="7" t="s">
        <v>769</v>
      </c>
      <c r="F955" s="7" t="s">
        <v>724</v>
      </c>
      <c r="G955" s="7">
        <v>42201712</v>
      </c>
      <c r="H955" s="8">
        <v>92159143</v>
      </c>
      <c r="I955" s="9" t="s">
        <v>1748</v>
      </c>
      <c r="J955" s="20" t="s">
        <v>1581</v>
      </c>
      <c r="K955" s="22">
        <v>2</v>
      </c>
      <c r="L955" s="10">
        <v>350000</v>
      </c>
      <c r="M955" s="10">
        <f t="shared" si="32"/>
        <v>700000</v>
      </c>
      <c r="N955" s="25" t="s">
        <v>278</v>
      </c>
    </row>
    <row r="956" spans="2:14" s="2" customFormat="1" ht="12.75" x14ac:dyDescent="0.2">
      <c r="B956" s="11" t="s">
        <v>1576</v>
      </c>
      <c r="C956" s="11" t="s">
        <v>27</v>
      </c>
      <c r="D956" s="12">
        <v>50106</v>
      </c>
      <c r="E956" s="12">
        <v>10</v>
      </c>
      <c r="F956" s="12">
        <v>1200</v>
      </c>
      <c r="G956" s="13">
        <v>42201904</v>
      </c>
      <c r="H956" s="13">
        <v>92003732</v>
      </c>
      <c r="I956" s="14" t="s">
        <v>1749</v>
      </c>
      <c r="J956" s="15" t="s">
        <v>1581</v>
      </c>
      <c r="K956" s="23">
        <v>4</v>
      </c>
      <c r="L956" s="16">
        <v>280000</v>
      </c>
      <c r="M956" s="17">
        <f t="shared" si="32"/>
        <v>1120000</v>
      </c>
      <c r="N956" s="26" t="s">
        <v>278</v>
      </c>
    </row>
    <row r="957" spans="2:14" s="2" customFormat="1" ht="12.75" x14ac:dyDescent="0.2">
      <c r="B957" s="6" t="s">
        <v>1576</v>
      </c>
      <c r="C957" s="6" t="s">
        <v>27</v>
      </c>
      <c r="D957" s="6">
        <v>50106</v>
      </c>
      <c r="E957" s="7">
        <v>10</v>
      </c>
      <c r="F957" s="7">
        <v>2820</v>
      </c>
      <c r="G957" s="7">
        <v>42192001</v>
      </c>
      <c r="H957" s="8">
        <v>92039162</v>
      </c>
      <c r="I957" s="9" t="s">
        <v>1750</v>
      </c>
      <c r="J957" s="20" t="s">
        <v>1581</v>
      </c>
      <c r="K957" s="22">
        <v>19</v>
      </c>
      <c r="L957" s="10">
        <v>95000</v>
      </c>
      <c r="M957" s="10">
        <f t="shared" si="32"/>
        <v>1805000</v>
      </c>
      <c r="N957" s="25" t="s">
        <v>278</v>
      </c>
    </row>
    <row r="958" spans="2:14" s="2" customFormat="1" ht="12.75" x14ac:dyDescent="0.2">
      <c r="B958" s="11" t="s">
        <v>1576</v>
      </c>
      <c r="C958" s="11" t="s">
        <v>27</v>
      </c>
      <c r="D958" s="12">
        <v>50106</v>
      </c>
      <c r="E958" s="12" t="s">
        <v>769</v>
      </c>
      <c r="F958" s="12">
        <v>140407</v>
      </c>
      <c r="G958" s="13">
        <v>42182005</v>
      </c>
      <c r="H958" s="13">
        <v>92039780</v>
      </c>
      <c r="I958" s="14" t="s">
        <v>1751</v>
      </c>
      <c r="J958" s="15" t="s">
        <v>1581</v>
      </c>
      <c r="K958" s="23">
        <v>5</v>
      </c>
      <c r="L958" s="16">
        <v>720000</v>
      </c>
      <c r="M958" s="17">
        <f t="shared" si="32"/>
        <v>3600000</v>
      </c>
      <c r="N958" s="26" t="s">
        <v>278</v>
      </c>
    </row>
    <row r="959" spans="2:14" s="2" customFormat="1" ht="12.75" x14ac:dyDescent="0.2">
      <c r="B959" s="6" t="s">
        <v>1576</v>
      </c>
      <c r="C959" s="6" t="s">
        <v>27</v>
      </c>
      <c r="D959" s="6">
        <v>50106</v>
      </c>
      <c r="E959" s="7" t="s">
        <v>769</v>
      </c>
      <c r="F959" s="7" t="s">
        <v>1752</v>
      </c>
      <c r="G959" s="7">
        <v>42181904</v>
      </c>
      <c r="H959" s="8">
        <v>92039440</v>
      </c>
      <c r="I959" s="9" t="s">
        <v>1753</v>
      </c>
      <c r="J959" s="20" t="s">
        <v>1581</v>
      </c>
      <c r="K959" s="22">
        <v>5</v>
      </c>
      <c r="L959" s="10">
        <v>1850000</v>
      </c>
      <c r="M959" s="10">
        <f t="shared" si="32"/>
        <v>9250000</v>
      </c>
      <c r="N959" s="25" t="s">
        <v>278</v>
      </c>
    </row>
    <row r="960" spans="2:14" s="2" customFormat="1" ht="12.75" x14ac:dyDescent="0.2">
      <c r="B960" s="11" t="s">
        <v>1576</v>
      </c>
      <c r="C960" s="11" t="s">
        <v>27</v>
      </c>
      <c r="D960" s="12">
        <v>50106</v>
      </c>
      <c r="E960" s="12">
        <v>10</v>
      </c>
      <c r="F960" s="12">
        <v>180401</v>
      </c>
      <c r="G960" s="13">
        <v>39101602</v>
      </c>
      <c r="H960" s="13">
        <v>92007156</v>
      </c>
      <c r="I960" s="14" t="s">
        <v>1754</v>
      </c>
      <c r="J960" s="15" t="s">
        <v>1581</v>
      </c>
      <c r="K960" s="23">
        <v>5</v>
      </c>
      <c r="L960" s="16">
        <v>380000</v>
      </c>
      <c r="M960" s="17">
        <f t="shared" si="32"/>
        <v>1900000</v>
      </c>
      <c r="N960" s="26" t="s">
        <v>278</v>
      </c>
    </row>
    <row r="961" spans="2:14" s="2" customFormat="1" ht="12.75" x14ac:dyDescent="0.2">
      <c r="B961" s="6" t="s">
        <v>1576</v>
      </c>
      <c r="C961" s="6" t="s">
        <v>27</v>
      </c>
      <c r="D961" s="6">
        <v>50106</v>
      </c>
      <c r="E961" s="7">
        <v>10</v>
      </c>
      <c r="F961" s="7">
        <v>130106</v>
      </c>
      <c r="G961" s="7">
        <v>42192103</v>
      </c>
      <c r="H961" s="8">
        <v>92038142</v>
      </c>
      <c r="I961" s="9" t="s">
        <v>1755</v>
      </c>
      <c r="J961" s="20" t="s">
        <v>1581</v>
      </c>
      <c r="K961" s="22">
        <v>10</v>
      </c>
      <c r="L961" s="10">
        <v>48000</v>
      </c>
      <c r="M961" s="10">
        <f t="shared" si="32"/>
        <v>480000</v>
      </c>
      <c r="N961" s="25" t="s">
        <v>278</v>
      </c>
    </row>
    <row r="962" spans="2:14" s="2" customFormat="1" ht="51" x14ac:dyDescent="0.2">
      <c r="B962" s="11" t="s">
        <v>1576</v>
      </c>
      <c r="C962" s="11" t="s">
        <v>27</v>
      </c>
      <c r="D962" s="12" t="s">
        <v>499</v>
      </c>
      <c r="E962" s="12" t="s">
        <v>769</v>
      </c>
      <c r="F962" s="12">
        <v>1840</v>
      </c>
      <c r="G962" s="13">
        <v>42151701</v>
      </c>
      <c r="H962" s="13">
        <v>92079979</v>
      </c>
      <c r="I962" s="14" t="s">
        <v>1756</v>
      </c>
      <c r="J962" s="15" t="s">
        <v>1581</v>
      </c>
      <c r="K962" s="23">
        <v>3</v>
      </c>
      <c r="L962" s="16">
        <f>13200*590</f>
        <v>7788000</v>
      </c>
      <c r="M962" s="17">
        <f t="shared" si="32"/>
        <v>23364000</v>
      </c>
      <c r="N962" s="26" t="s">
        <v>278</v>
      </c>
    </row>
    <row r="963" spans="2:14" s="2" customFormat="1" ht="51" x14ac:dyDescent="0.2">
      <c r="B963" s="6" t="s">
        <v>1576</v>
      </c>
      <c r="C963" s="6" t="s">
        <v>27</v>
      </c>
      <c r="D963" s="6">
        <v>50106</v>
      </c>
      <c r="E963" s="7">
        <v>10</v>
      </c>
      <c r="F963" s="7">
        <v>100</v>
      </c>
      <c r="G963" s="7">
        <v>42152008</v>
      </c>
      <c r="H963" s="8">
        <v>92019734</v>
      </c>
      <c r="I963" s="9" t="s">
        <v>1757</v>
      </c>
      <c r="J963" s="20" t="s">
        <v>1581</v>
      </c>
      <c r="K963" s="22">
        <v>1</v>
      </c>
      <c r="L963" s="10">
        <v>1860000</v>
      </c>
      <c r="M963" s="10">
        <v>1860000</v>
      </c>
      <c r="N963" s="25" t="s">
        <v>278</v>
      </c>
    </row>
    <row r="964" spans="2:14" s="2" customFormat="1" ht="12.75" x14ac:dyDescent="0.2">
      <c r="B964" s="11" t="s">
        <v>1576</v>
      </c>
      <c r="C964" s="11" t="s">
        <v>27</v>
      </c>
      <c r="D964" s="12">
        <v>50106</v>
      </c>
      <c r="E964" s="12">
        <v>900</v>
      </c>
      <c r="F964" s="12">
        <v>40</v>
      </c>
      <c r="G964" s="13">
        <v>42192207</v>
      </c>
      <c r="H964" s="13">
        <v>92073316</v>
      </c>
      <c r="I964" s="14" t="s">
        <v>1758</v>
      </c>
      <c r="J964" s="15" t="s">
        <v>1581</v>
      </c>
      <c r="K964" s="23">
        <v>5</v>
      </c>
      <c r="L964" s="16">
        <v>185000</v>
      </c>
      <c r="M964" s="17">
        <f t="shared" ref="M964:M970" si="33">K964*L964</f>
        <v>925000</v>
      </c>
      <c r="N964" s="26" t="s">
        <v>278</v>
      </c>
    </row>
    <row r="965" spans="2:14" s="2" customFormat="1" ht="12.75" x14ac:dyDescent="0.2">
      <c r="B965" s="6" t="s">
        <v>1576</v>
      </c>
      <c r="C965" s="6" t="s">
        <v>27</v>
      </c>
      <c r="D965" s="6">
        <v>50106</v>
      </c>
      <c r="E965" s="7" t="s">
        <v>769</v>
      </c>
      <c r="F965" s="7" t="s">
        <v>1759</v>
      </c>
      <c r="G965" s="7">
        <v>42151501</v>
      </c>
      <c r="H965" s="8">
        <v>92062701</v>
      </c>
      <c r="I965" s="9" t="s">
        <v>1760</v>
      </c>
      <c r="J965" s="20" t="s">
        <v>1581</v>
      </c>
      <c r="K965" s="22">
        <v>2</v>
      </c>
      <c r="L965" s="10">
        <v>350000</v>
      </c>
      <c r="M965" s="10">
        <f t="shared" si="33"/>
        <v>700000</v>
      </c>
      <c r="N965" s="25" t="s">
        <v>278</v>
      </c>
    </row>
    <row r="966" spans="2:14" s="2" customFormat="1" ht="12.75" x14ac:dyDescent="0.2">
      <c r="B966" s="11" t="s">
        <v>1576</v>
      </c>
      <c r="C966" s="11" t="s">
        <v>27</v>
      </c>
      <c r="D966" s="12">
        <v>50106</v>
      </c>
      <c r="E966" s="12" t="s">
        <v>273</v>
      </c>
      <c r="F966" s="12" t="s">
        <v>1761</v>
      </c>
      <c r="G966" s="13">
        <v>42211502</v>
      </c>
      <c r="H966" s="13">
        <v>92064327</v>
      </c>
      <c r="I966" s="14" t="s">
        <v>1762</v>
      </c>
      <c r="J966" s="15" t="s">
        <v>1581</v>
      </c>
      <c r="K966" s="23">
        <v>14</v>
      </c>
      <c r="L966" s="16">
        <v>15000</v>
      </c>
      <c r="M966" s="17">
        <f t="shared" si="33"/>
        <v>210000</v>
      </c>
      <c r="N966" s="26" t="s">
        <v>278</v>
      </c>
    </row>
    <row r="967" spans="2:14" s="2" customFormat="1" ht="12.75" x14ac:dyDescent="0.2">
      <c r="B967" s="6" t="s">
        <v>1576</v>
      </c>
      <c r="C967" s="6" t="s">
        <v>27</v>
      </c>
      <c r="D967" s="6">
        <v>50106</v>
      </c>
      <c r="E967" s="7">
        <v>10</v>
      </c>
      <c r="F967" s="7">
        <v>100801</v>
      </c>
      <c r="G967" s="7">
        <v>42172101</v>
      </c>
      <c r="H967" s="8">
        <v>92172590</v>
      </c>
      <c r="I967" s="9" t="s">
        <v>1763</v>
      </c>
      <c r="J967" s="20" t="s">
        <v>1581</v>
      </c>
      <c r="K967" s="22">
        <v>2</v>
      </c>
      <c r="L967" s="10">
        <v>2050000</v>
      </c>
      <c r="M967" s="10">
        <f t="shared" si="33"/>
        <v>4100000</v>
      </c>
      <c r="N967" s="25" t="s">
        <v>278</v>
      </c>
    </row>
    <row r="968" spans="2:14" s="2" customFormat="1" ht="12.75" x14ac:dyDescent="0.2">
      <c r="B968" s="11" t="s">
        <v>1576</v>
      </c>
      <c r="C968" s="11" t="s">
        <v>27</v>
      </c>
      <c r="D968" s="12">
        <v>50106</v>
      </c>
      <c r="E968" s="12">
        <v>900</v>
      </c>
      <c r="F968" s="12">
        <v>180801</v>
      </c>
      <c r="G968" s="13" t="s">
        <v>1764</v>
      </c>
      <c r="H968" s="13" t="s">
        <v>1765</v>
      </c>
      <c r="I968" s="14" t="s">
        <v>1766</v>
      </c>
      <c r="J968" s="15" t="s">
        <v>1581</v>
      </c>
      <c r="K968" s="23">
        <v>5</v>
      </c>
      <c r="L968" s="16">
        <v>750000</v>
      </c>
      <c r="M968" s="17">
        <f t="shared" si="33"/>
        <v>3750000</v>
      </c>
      <c r="N968" s="26" t="s">
        <v>278</v>
      </c>
    </row>
    <row r="969" spans="2:14" s="2" customFormat="1" ht="76.5" x14ac:dyDescent="0.2">
      <c r="B969" s="6" t="s">
        <v>1576</v>
      </c>
      <c r="C969" s="6" t="s">
        <v>27</v>
      </c>
      <c r="D969" s="6">
        <v>50106</v>
      </c>
      <c r="E969" s="7">
        <v>10</v>
      </c>
      <c r="F969" s="7">
        <v>1000</v>
      </c>
      <c r="G969" s="7">
        <v>42152008</v>
      </c>
      <c r="H969" s="8">
        <v>92135764</v>
      </c>
      <c r="I969" s="9" t="s">
        <v>1767</v>
      </c>
      <c r="J969" s="20" t="s">
        <v>1581</v>
      </c>
      <c r="K969" s="22">
        <v>1</v>
      </c>
      <c r="L969" s="10">
        <f>3350*590</f>
        <v>1976500</v>
      </c>
      <c r="M969" s="10">
        <f t="shared" si="33"/>
        <v>1976500</v>
      </c>
      <c r="N969" s="25" t="s">
        <v>278</v>
      </c>
    </row>
    <row r="970" spans="2:14" s="2" customFormat="1" ht="12.75" x14ac:dyDescent="0.2">
      <c r="B970" s="11" t="s">
        <v>1576</v>
      </c>
      <c r="C970" s="11" t="s">
        <v>27</v>
      </c>
      <c r="D970" s="12">
        <v>50106</v>
      </c>
      <c r="E970" s="12">
        <v>900</v>
      </c>
      <c r="F970" s="12">
        <v>500</v>
      </c>
      <c r="G970" s="13">
        <v>42191902</v>
      </c>
      <c r="H970" s="13">
        <v>92132818</v>
      </c>
      <c r="I970" s="14" t="s">
        <v>1768</v>
      </c>
      <c r="J970" s="15" t="s">
        <v>1581</v>
      </c>
      <c r="K970" s="23">
        <v>5</v>
      </c>
      <c r="L970" s="16">
        <v>190000</v>
      </c>
      <c r="M970" s="17">
        <f t="shared" si="33"/>
        <v>950000</v>
      </c>
      <c r="N970" s="26" t="s">
        <v>278</v>
      </c>
    </row>
    <row r="971" spans="2:14" s="2" customFormat="1" ht="12.75" x14ac:dyDescent="0.2">
      <c r="B971" s="6" t="s">
        <v>1576</v>
      </c>
      <c r="C971" s="6" t="s">
        <v>27</v>
      </c>
      <c r="D971" s="6">
        <v>50106</v>
      </c>
      <c r="E971" s="7">
        <v>10</v>
      </c>
      <c r="F971" s="7">
        <v>1100</v>
      </c>
      <c r="G971" s="7">
        <v>42181701</v>
      </c>
      <c r="H971" s="8">
        <v>92070363</v>
      </c>
      <c r="I971" s="9" t="s">
        <v>1769</v>
      </c>
      <c r="J971" s="20" t="s">
        <v>1581</v>
      </c>
      <c r="K971" s="22">
        <v>1</v>
      </c>
      <c r="L971" s="10">
        <v>1975000</v>
      </c>
      <c r="M971" s="10">
        <f>K971*L971</f>
        <v>1975000</v>
      </c>
      <c r="N971" s="25" t="s">
        <v>278</v>
      </c>
    </row>
    <row r="972" spans="2:14" s="2" customFormat="1" ht="12.75" x14ac:dyDescent="0.2">
      <c r="B972" s="11" t="s">
        <v>1770</v>
      </c>
      <c r="C972" s="11" t="s">
        <v>17</v>
      </c>
      <c r="D972" s="12" t="s">
        <v>336</v>
      </c>
      <c r="E972" s="12" t="s">
        <v>19</v>
      </c>
      <c r="F972" s="12" t="s">
        <v>337</v>
      </c>
      <c r="G972" s="13">
        <v>80131502</v>
      </c>
      <c r="H972" s="13">
        <v>92036393</v>
      </c>
      <c r="I972" s="14" t="s">
        <v>338</v>
      </c>
      <c r="J972" s="15" t="s">
        <v>24</v>
      </c>
      <c r="K972" s="23">
        <v>12</v>
      </c>
      <c r="L972" s="16">
        <v>33067295.09</v>
      </c>
      <c r="M972" s="17">
        <f t="shared" ref="M972:M1035" si="34">+L972*K972</f>
        <v>396807541.07999998</v>
      </c>
      <c r="N972" s="26" t="s">
        <v>26</v>
      </c>
    </row>
    <row r="973" spans="2:14" s="2" customFormat="1" ht="12.75" x14ac:dyDescent="0.2">
      <c r="B973" s="6" t="s">
        <v>1770</v>
      </c>
      <c r="C973" s="6" t="s">
        <v>799</v>
      </c>
      <c r="D973" s="6" t="s">
        <v>336</v>
      </c>
      <c r="E973" s="7" t="s">
        <v>19</v>
      </c>
      <c r="F973" s="7" t="s">
        <v>337</v>
      </c>
      <c r="G973" s="7">
        <v>80131502</v>
      </c>
      <c r="H973" s="8">
        <v>92036393</v>
      </c>
      <c r="I973" s="9" t="s">
        <v>338</v>
      </c>
      <c r="J973" s="20" t="s">
        <v>24</v>
      </c>
      <c r="K973" s="22">
        <v>12</v>
      </c>
      <c r="L973" s="10">
        <f>2467978.78</f>
        <v>2467978.7799999998</v>
      </c>
      <c r="M973" s="10">
        <f t="shared" si="34"/>
        <v>29615745.359999999</v>
      </c>
      <c r="N973" s="25" t="s">
        <v>26</v>
      </c>
    </row>
    <row r="974" spans="2:14" s="2" customFormat="1" ht="12.75" x14ac:dyDescent="0.2">
      <c r="B974" s="11" t="s">
        <v>1770</v>
      </c>
      <c r="C974" s="11" t="s">
        <v>17</v>
      </c>
      <c r="D974" s="12" t="s">
        <v>1771</v>
      </c>
      <c r="E974" s="12" t="s">
        <v>37</v>
      </c>
      <c r="F974" s="12" t="s">
        <v>76</v>
      </c>
      <c r="G974" s="13" t="s">
        <v>1772</v>
      </c>
      <c r="H974" s="13" t="s">
        <v>1773</v>
      </c>
      <c r="I974" s="14" t="s">
        <v>1774</v>
      </c>
      <c r="J974" s="15" t="s">
        <v>24</v>
      </c>
      <c r="K974" s="23">
        <v>40</v>
      </c>
      <c r="L974" s="16">
        <v>38000</v>
      </c>
      <c r="M974" s="17">
        <f t="shared" si="34"/>
        <v>1520000</v>
      </c>
      <c r="N974" s="26" t="s">
        <v>26</v>
      </c>
    </row>
    <row r="975" spans="2:14" s="2" customFormat="1" ht="12.75" x14ac:dyDescent="0.2">
      <c r="B975" s="6" t="s">
        <v>1770</v>
      </c>
      <c r="C975" s="6" t="s">
        <v>17</v>
      </c>
      <c r="D975" s="6" t="s">
        <v>1775</v>
      </c>
      <c r="E975" s="7" t="s">
        <v>37</v>
      </c>
      <c r="F975" s="7" t="s">
        <v>404</v>
      </c>
      <c r="G975" s="7" t="s">
        <v>1776</v>
      </c>
      <c r="H975" s="8" t="s">
        <v>1777</v>
      </c>
      <c r="I975" s="9" t="s">
        <v>1778</v>
      </c>
      <c r="J975" s="20" t="s">
        <v>24</v>
      </c>
      <c r="K975" s="22">
        <v>20</v>
      </c>
      <c r="L975" s="10">
        <v>15000</v>
      </c>
      <c r="M975" s="10">
        <f t="shared" si="34"/>
        <v>300000</v>
      </c>
      <c r="N975" s="25" t="s">
        <v>26</v>
      </c>
    </row>
    <row r="976" spans="2:14" s="2" customFormat="1" ht="51" x14ac:dyDescent="0.2">
      <c r="B976" s="11" t="s">
        <v>1770</v>
      </c>
      <c r="C976" s="11" t="s">
        <v>17</v>
      </c>
      <c r="D976" s="12">
        <v>10307</v>
      </c>
      <c r="E976" s="12" t="s">
        <v>555</v>
      </c>
      <c r="F976" s="12" t="s">
        <v>1779</v>
      </c>
      <c r="G976" s="13" t="s">
        <v>1780</v>
      </c>
      <c r="H976" s="13" t="s">
        <v>884</v>
      </c>
      <c r="I976" s="14" t="s">
        <v>1781</v>
      </c>
      <c r="J976" s="15" t="s">
        <v>24</v>
      </c>
      <c r="K976" s="23">
        <v>1</v>
      </c>
      <c r="L976" s="16">
        <v>28146.25</v>
      </c>
      <c r="M976" s="17">
        <f t="shared" si="34"/>
        <v>28146.25</v>
      </c>
      <c r="N976" s="26" t="s">
        <v>26</v>
      </c>
    </row>
    <row r="977" spans="2:14" s="2" customFormat="1" ht="51" x14ac:dyDescent="0.2">
      <c r="B977" s="6" t="s">
        <v>1770</v>
      </c>
      <c r="C977" s="6" t="s">
        <v>17</v>
      </c>
      <c r="D977" s="6">
        <v>10307</v>
      </c>
      <c r="E977" s="7" t="s">
        <v>555</v>
      </c>
      <c r="F977" s="7" t="s">
        <v>1782</v>
      </c>
      <c r="G977" s="7" t="s">
        <v>1780</v>
      </c>
      <c r="H977" s="8" t="s">
        <v>1783</v>
      </c>
      <c r="I977" s="9" t="s">
        <v>1784</v>
      </c>
      <c r="J977" s="20" t="s">
        <v>24</v>
      </c>
      <c r="K977" s="22">
        <v>1</v>
      </c>
      <c r="L977" s="10">
        <v>35000</v>
      </c>
      <c r="M977" s="10">
        <f t="shared" si="34"/>
        <v>35000</v>
      </c>
      <c r="N977" s="25" t="s">
        <v>26</v>
      </c>
    </row>
    <row r="978" spans="2:14" s="2" customFormat="1" ht="25.5" x14ac:dyDescent="0.2">
      <c r="B978" s="11" t="s">
        <v>1770</v>
      </c>
      <c r="C978" s="11" t="s">
        <v>17</v>
      </c>
      <c r="D978" s="12" t="s">
        <v>18</v>
      </c>
      <c r="E978" s="12" t="s">
        <v>19</v>
      </c>
      <c r="F978" s="12" t="s">
        <v>20</v>
      </c>
      <c r="G978" s="13" t="s">
        <v>1785</v>
      </c>
      <c r="H978" s="13" t="s">
        <v>1786</v>
      </c>
      <c r="I978" s="14" t="s">
        <v>1787</v>
      </c>
      <c r="J978" s="15" t="s">
        <v>24</v>
      </c>
      <c r="K978" s="23">
        <v>53</v>
      </c>
      <c r="L978" s="16">
        <v>5936</v>
      </c>
      <c r="M978" s="17">
        <f t="shared" si="34"/>
        <v>314608</v>
      </c>
      <c r="N978" s="26" t="s">
        <v>26</v>
      </c>
    </row>
    <row r="979" spans="2:14" s="2" customFormat="1" ht="25.5" x14ac:dyDescent="0.2">
      <c r="B979" s="6" t="s">
        <v>1770</v>
      </c>
      <c r="C979" s="6" t="s">
        <v>27</v>
      </c>
      <c r="D979" s="6" t="s">
        <v>18</v>
      </c>
      <c r="E979" s="7" t="s">
        <v>19</v>
      </c>
      <c r="F979" s="7" t="s">
        <v>20</v>
      </c>
      <c r="G979" s="7" t="s">
        <v>1785</v>
      </c>
      <c r="H979" s="8" t="s">
        <v>1786</v>
      </c>
      <c r="I979" s="9" t="s">
        <v>1787</v>
      </c>
      <c r="J979" s="20" t="s">
        <v>24</v>
      </c>
      <c r="K979" s="22">
        <v>906</v>
      </c>
      <c r="L979" s="10">
        <v>5936</v>
      </c>
      <c r="M979" s="10">
        <f t="shared" si="34"/>
        <v>5378016</v>
      </c>
      <c r="N979" s="25" t="s">
        <v>26</v>
      </c>
    </row>
    <row r="980" spans="2:14" s="2" customFormat="1" ht="25.5" x14ac:dyDescent="0.2">
      <c r="B980" s="11" t="s">
        <v>1770</v>
      </c>
      <c r="C980" s="11" t="s">
        <v>28</v>
      </c>
      <c r="D980" s="12" t="s">
        <v>18</v>
      </c>
      <c r="E980" s="12" t="s">
        <v>19</v>
      </c>
      <c r="F980" s="12" t="s">
        <v>20</v>
      </c>
      <c r="G980" s="13" t="s">
        <v>1785</v>
      </c>
      <c r="H980" s="13" t="s">
        <v>1786</v>
      </c>
      <c r="I980" s="14" t="s">
        <v>1787</v>
      </c>
      <c r="J980" s="15" t="s">
        <v>24</v>
      </c>
      <c r="K980" s="23">
        <v>79</v>
      </c>
      <c r="L980" s="16">
        <v>5936</v>
      </c>
      <c r="M980" s="17">
        <f t="shared" si="34"/>
        <v>468944</v>
      </c>
      <c r="N980" s="26" t="s">
        <v>26</v>
      </c>
    </row>
    <row r="981" spans="2:14" s="2" customFormat="1" ht="25.5" x14ac:dyDescent="0.2">
      <c r="B981" s="6" t="s">
        <v>1770</v>
      </c>
      <c r="C981" s="6" t="s">
        <v>29</v>
      </c>
      <c r="D981" s="6" t="s">
        <v>18</v>
      </c>
      <c r="E981" s="7" t="s">
        <v>19</v>
      </c>
      <c r="F981" s="7" t="s">
        <v>20</v>
      </c>
      <c r="G981" s="7" t="s">
        <v>1785</v>
      </c>
      <c r="H981" s="8" t="s">
        <v>1786</v>
      </c>
      <c r="I981" s="9" t="s">
        <v>1787</v>
      </c>
      <c r="J981" s="20" t="s">
        <v>24</v>
      </c>
      <c r="K981" s="22">
        <v>71</v>
      </c>
      <c r="L981" s="10">
        <v>5936</v>
      </c>
      <c r="M981" s="10">
        <f t="shared" si="34"/>
        <v>421456</v>
      </c>
      <c r="N981" s="25" t="s">
        <v>26</v>
      </c>
    </row>
    <row r="982" spans="2:14" s="2" customFormat="1" ht="25.5" x14ac:dyDescent="0.2">
      <c r="B982" s="11" t="s">
        <v>1770</v>
      </c>
      <c r="C982" s="11" t="s">
        <v>30</v>
      </c>
      <c r="D982" s="12" t="s">
        <v>18</v>
      </c>
      <c r="E982" s="12" t="s">
        <v>19</v>
      </c>
      <c r="F982" s="12" t="s">
        <v>20</v>
      </c>
      <c r="G982" s="13" t="s">
        <v>1785</v>
      </c>
      <c r="H982" s="13" t="s">
        <v>1786</v>
      </c>
      <c r="I982" s="14" t="s">
        <v>1787</v>
      </c>
      <c r="J982" s="15" t="s">
        <v>24</v>
      </c>
      <c r="K982" s="23">
        <v>115</v>
      </c>
      <c r="L982" s="16">
        <v>5936</v>
      </c>
      <c r="M982" s="17">
        <f t="shared" si="34"/>
        <v>682640</v>
      </c>
      <c r="N982" s="26" t="s">
        <v>26</v>
      </c>
    </row>
    <row r="983" spans="2:14" s="2" customFormat="1" ht="25.5" x14ac:dyDescent="0.2">
      <c r="B983" s="6" t="s">
        <v>1770</v>
      </c>
      <c r="C983" s="6" t="s">
        <v>17</v>
      </c>
      <c r="D983" s="6">
        <v>10406</v>
      </c>
      <c r="E983" s="7" t="s">
        <v>1397</v>
      </c>
      <c r="F983" s="7" t="s">
        <v>76</v>
      </c>
      <c r="G983" s="7">
        <v>72154055</v>
      </c>
      <c r="H983" s="8">
        <v>92040977</v>
      </c>
      <c r="I983" s="9" t="s">
        <v>1788</v>
      </c>
      <c r="J983" s="20" t="s">
        <v>1789</v>
      </c>
      <c r="K983" s="22">
        <v>105.37</v>
      </c>
      <c r="L983" s="10">
        <v>16174.163</v>
      </c>
      <c r="M983" s="10">
        <f t="shared" si="34"/>
        <v>1704271.5553100002</v>
      </c>
      <c r="N983" s="25" t="s">
        <v>26</v>
      </c>
    </row>
    <row r="984" spans="2:14" s="2" customFormat="1" ht="25.5" x14ac:dyDescent="0.2">
      <c r="B984" s="11" t="s">
        <v>1770</v>
      </c>
      <c r="C984" s="11" t="s">
        <v>27</v>
      </c>
      <c r="D984" s="12">
        <v>10406</v>
      </c>
      <c r="E984" s="12" t="s">
        <v>1397</v>
      </c>
      <c r="F984" s="12" t="s">
        <v>76</v>
      </c>
      <c r="G984" s="13">
        <v>72154055</v>
      </c>
      <c r="H984" s="13">
        <v>92040977</v>
      </c>
      <c r="I984" s="14" t="s">
        <v>1788</v>
      </c>
      <c r="J984" s="15" t="s">
        <v>1789</v>
      </c>
      <c r="K984" s="23">
        <v>2049.58</v>
      </c>
      <c r="L984" s="16">
        <v>16174.163</v>
      </c>
      <c r="M984" s="17">
        <f t="shared" si="34"/>
        <v>33150241.001540001</v>
      </c>
      <c r="N984" s="26" t="s">
        <v>26</v>
      </c>
    </row>
    <row r="985" spans="2:14" s="2" customFormat="1" ht="25.5" x14ac:dyDescent="0.2">
      <c r="B985" s="6" t="s">
        <v>1770</v>
      </c>
      <c r="C985" s="6" t="s">
        <v>28</v>
      </c>
      <c r="D985" s="6">
        <v>10406</v>
      </c>
      <c r="E985" s="7" t="s">
        <v>1397</v>
      </c>
      <c r="F985" s="7" t="s">
        <v>76</v>
      </c>
      <c r="G985" s="7">
        <v>72154055</v>
      </c>
      <c r="H985" s="8">
        <v>92040977</v>
      </c>
      <c r="I985" s="9" t="s">
        <v>1788</v>
      </c>
      <c r="J985" s="20" t="s">
        <v>1789</v>
      </c>
      <c r="K985" s="22">
        <v>11.45</v>
      </c>
      <c r="L985" s="10">
        <v>16174.163</v>
      </c>
      <c r="M985" s="10">
        <f t="shared" si="34"/>
        <v>185194.16634999998</v>
      </c>
      <c r="N985" s="25" t="s">
        <v>26</v>
      </c>
    </row>
    <row r="986" spans="2:14" s="2" customFormat="1" ht="25.5" x14ac:dyDescent="0.2">
      <c r="B986" s="11" t="s">
        <v>1770</v>
      </c>
      <c r="C986" s="11" t="s">
        <v>29</v>
      </c>
      <c r="D986" s="12">
        <v>10406</v>
      </c>
      <c r="E986" s="12" t="s">
        <v>1397</v>
      </c>
      <c r="F986" s="12" t="s">
        <v>76</v>
      </c>
      <c r="G986" s="13">
        <v>72154055</v>
      </c>
      <c r="H986" s="13">
        <v>92040977</v>
      </c>
      <c r="I986" s="14" t="s">
        <v>1788</v>
      </c>
      <c r="J986" s="15" t="s">
        <v>1789</v>
      </c>
      <c r="K986" s="23">
        <v>207.92</v>
      </c>
      <c r="L986" s="16">
        <v>16174.163</v>
      </c>
      <c r="M986" s="17">
        <f t="shared" si="34"/>
        <v>3362931.9709600001</v>
      </c>
      <c r="N986" s="26" t="s">
        <v>26</v>
      </c>
    </row>
    <row r="987" spans="2:14" s="2" customFormat="1" ht="25.5" x14ac:dyDescent="0.2">
      <c r="B987" s="6" t="s">
        <v>1770</v>
      </c>
      <c r="C987" s="6" t="s">
        <v>30</v>
      </c>
      <c r="D987" s="6">
        <v>10406</v>
      </c>
      <c r="E987" s="7" t="s">
        <v>1397</v>
      </c>
      <c r="F987" s="7" t="s">
        <v>76</v>
      </c>
      <c r="G987" s="7">
        <v>72154055</v>
      </c>
      <c r="H987" s="8">
        <v>92040977</v>
      </c>
      <c r="I987" s="9" t="s">
        <v>1788</v>
      </c>
      <c r="J987" s="20" t="s">
        <v>1789</v>
      </c>
      <c r="K987" s="22">
        <v>91.76</v>
      </c>
      <c r="L987" s="10">
        <v>16174.163</v>
      </c>
      <c r="M987" s="10">
        <f t="shared" si="34"/>
        <v>1484141.1968800002</v>
      </c>
      <c r="N987" s="25" t="s">
        <v>26</v>
      </c>
    </row>
    <row r="988" spans="2:14" s="2" customFormat="1" ht="25.5" x14ac:dyDescent="0.2">
      <c r="B988" s="11" t="s">
        <v>1770</v>
      </c>
      <c r="C988" s="11" t="s">
        <v>799</v>
      </c>
      <c r="D988" s="12">
        <v>10406</v>
      </c>
      <c r="E988" s="12" t="s">
        <v>1397</v>
      </c>
      <c r="F988" s="12" t="s">
        <v>76</v>
      </c>
      <c r="G988" s="13">
        <v>72154055</v>
      </c>
      <c r="H988" s="13">
        <v>92040977</v>
      </c>
      <c r="I988" s="14" t="s">
        <v>1788</v>
      </c>
      <c r="J988" s="15" t="s">
        <v>1789</v>
      </c>
      <c r="K988" s="23">
        <v>7</v>
      </c>
      <c r="L988" s="16">
        <v>16174.163</v>
      </c>
      <c r="M988" s="17">
        <f t="shared" si="34"/>
        <v>113219.141</v>
      </c>
      <c r="N988" s="26" t="s">
        <v>26</v>
      </c>
    </row>
    <row r="989" spans="2:14" s="2" customFormat="1" ht="12.75" x14ac:dyDescent="0.2">
      <c r="B989" s="6" t="s">
        <v>1770</v>
      </c>
      <c r="C989" s="6" t="s">
        <v>17</v>
      </c>
      <c r="D989" s="6" t="s">
        <v>830</v>
      </c>
      <c r="E989" s="7" t="s">
        <v>19</v>
      </c>
      <c r="F989" s="7" t="s">
        <v>1790</v>
      </c>
      <c r="G989" s="7">
        <v>72102103</v>
      </c>
      <c r="H989" s="8">
        <v>90032626</v>
      </c>
      <c r="I989" s="9" t="s">
        <v>1791</v>
      </c>
      <c r="J989" s="20" t="s">
        <v>24</v>
      </c>
      <c r="K989" s="22">
        <v>5</v>
      </c>
      <c r="L989" s="10">
        <f>2456*22</f>
        <v>54032</v>
      </c>
      <c r="M989" s="10">
        <f t="shared" si="34"/>
        <v>270160</v>
      </c>
      <c r="N989" s="25" t="s">
        <v>26</v>
      </c>
    </row>
    <row r="990" spans="2:14" s="2" customFormat="1" ht="12.75" x14ac:dyDescent="0.2">
      <c r="B990" s="11" t="s">
        <v>1770</v>
      </c>
      <c r="C990" s="11" t="s">
        <v>27</v>
      </c>
      <c r="D990" s="12" t="s">
        <v>830</v>
      </c>
      <c r="E990" s="12" t="s">
        <v>19</v>
      </c>
      <c r="F990" s="12" t="s">
        <v>1790</v>
      </c>
      <c r="G990" s="13">
        <v>72102103</v>
      </c>
      <c r="H990" s="13">
        <v>90032626</v>
      </c>
      <c r="I990" s="14" t="s">
        <v>1791</v>
      </c>
      <c r="J990" s="15" t="s">
        <v>24</v>
      </c>
      <c r="K990" s="23">
        <v>5</v>
      </c>
      <c r="L990" s="16">
        <f>237132*22</f>
        <v>5216904</v>
      </c>
      <c r="M990" s="17">
        <f t="shared" si="34"/>
        <v>26084520</v>
      </c>
      <c r="N990" s="26" t="s">
        <v>26</v>
      </c>
    </row>
    <row r="991" spans="2:14" s="2" customFormat="1" ht="12.75" x14ac:dyDescent="0.2">
      <c r="B991" s="6" t="s">
        <v>1770</v>
      </c>
      <c r="C991" s="6" t="s">
        <v>28</v>
      </c>
      <c r="D991" s="6" t="s">
        <v>830</v>
      </c>
      <c r="E991" s="7" t="s">
        <v>19</v>
      </c>
      <c r="F991" s="7" t="s">
        <v>1790</v>
      </c>
      <c r="G991" s="7">
        <v>72102103</v>
      </c>
      <c r="H991" s="8">
        <v>90032626</v>
      </c>
      <c r="I991" s="9" t="s">
        <v>1791</v>
      </c>
      <c r="J991" s="20" t="s">
        <v>24</v>
      </c>
      <c r="K991" s="22">
        <v>5</v>
      </c>
      <c r="L991" s="10">
        <f>12702*22</f>
        <v>279444</v>
      </c>
      <c r="M991" s="10">
        <f t="shared" si="34"/>
        <v>1397220</v>
      </c>
      <c r="N991" s="25" t="s">
        <v>26</v>
      </c>
    </row>
    <row r="992" spans="2:14" s="2" customFormat="1" ht="12.75" x14ac:dyDescent="0.2">
      <c r="B992" s="11" t="s">
        <v>1770</v>
      </c>
      <c r="C992" s="11" t="s">
        <v>29</v>
      </c>
      <c r="D992" s="12" t="s">
        <v>830</v>
      </c>
      <c r="E992" s="12" t="s">
        <v>19</v>
      </c>
      <c r="F992" s="12" t="s">
        <v>1790</v>
      </c>
      <c r="G992" s="13">
        <v>72102103</v>
      </c>
      <c r="H992" s="13">
        <v>90032626</v>
      </c>
      <c r="I992" s="14" t="s">
        <v>1791</v>
      </c>
      <c r="J992" s="15" t="s">
        <v>24</v>
      </c>
      <c r="K992" s="23">
        <v>5</v>
      </c>
      <c r="L992" s="16">
        <f>10014*22</f>
        <v>220308</v>
      </c>
      <c r="M992" s="17">
        <f t="shared" si="34"/>
        <v>1101540</v>
      </c>
      <c r="N992" s="26" t="s">
        <v>26</v>
      </c>
    </row>
    <row r="993" spans="2:14" s="2" customFormat="1" ht="12.75" x14ac:dyDescent="0.2">
      <c r="B993" s="6" t="s">
        <v>1770</v>
      </c>
      <c r="C993" s="6" t="s">
        <v>30</v>
      </c>
      <c r="D993" s="6" t="s">
        <v>830</v>
      </c>
      <c r="E993" s="7" t="s">
        <v>19</v>
      </c>
      <c r="F993" s="7" t="s">
        <v>1790</v>
      </c>
      <c r="G993" s="7">
        <v>72102103</v>
      </c>
      <c r="H993" s="8">
        <v>90032626</v>
      </c>
      <c r="I993" s="9" t="s">
        <v>1791</v>
      </c>
      <c r="J993" s="20" t="s">
        <v>24</v>
      </c>
      <c r="K993" s="22">
        <v>5</v>
      </c>
      <c r="L993" s="10">
        <f>9710*22</f>
        <v>213620</v>
      </c>
      <c r="M993" s="10">
        <f t="shared" si="34"/>
        <v>1068100</v>
      </c>
      <c r="N993" s="25" t="s">
        <v>26</v>
      </c>
    </row>
    <row r="994" spans="2:14" s="2" customFormat="1" ht="25.5" x14ac:dyDescent="0.2">
      <c r="B994" s="11" t="s">
        <v>1770</v>
      </c>
      <c r="C994" s="11" t="s">
        <v>17</v>
      </c>
      <c r="D994" s="12">
        <v>10807</v>
      </c>
      <c r="E994" s="12" t="s">
        <v>769</v>
      </c>
      <c r="F994" s="12" t="s">
        <v>76</v>
      </c>
      <c r="G994" s="13" t="s">
        <v>1792</v>
      </c>
      <c r="H994" s="13" t="s">
        <v>1793</v>
      </c>
      <c r="I994" s="14" t="s">
        <v>1794</v>
      </c>
      <c r="J994" s="15" t="s">
        <v>24</v>
      </c>
      <c r="K994" s="23">
        <v>15</v>
      </c>
      <c r="L994" s="16">
        <v>35156.25</v>
      </c>
      <c r="M994" s="17">
        <f t="shared" si="34"/>
        <v>527343.75</v>
      </c>
      <c r="N994" s="26" t="s">
        <v>26</v>
      </c>
    </row>
    <row r="995" spans="2:14" s="2" customFormat="1" ht="25.5" x14ac:dyDescent="0.2">
      <c r="B995" s="6" t="s">
        <v>1770</v>
      </c>
      <c r="C995" s="6" t="s">
        <v>27</v>
      </c>
      <c r="D995" s="6">
        <v>10807</v>
      </c>
      <c r="E995" s="7" t="s">
        <v>769</v>
      </c>
      <c r="F995" s="7" t="s">
        <v>76</v>
      </c>
      <c r="G995" s="7" t="s">
        <v>1792</v>
      </c>
      <c r="H995" s="8" t="s">
        <v>1793</v>
      </c>
      <c r="I995" s="9" t="s">
        <v>1794</v>
      </c>
      <c r="J995" s="20" t="s">
        <v>24</v>
      </c>
      <c r="K995" s="22">
        <v>91</v>
      </c>
      <c r="L995" s="10">
        <v>35156.25</v>
      </c>
      <c r="M995" s="10">
        <f t="shared" si="34"/>
        <v>3199218.75</v>
      </c>
      <c r="N995" s="25" t="s">
        <v>26</v>
      </c>
    </row>
    <row r="996" spans="2:14" s="2" customFormat="1" ht="25.5" x14ac:dyDescent="0.2">
      <c r="B996" s="11" t="s">
        <v>1770</v>
      </c>
      <c r="C996" s="11" t="s">
        <v>28</v>
      </c>
      <c r="D996" s="12">
        <v>10807</v>
      </c>
      <c r="E996" s="12" t="s">
        <v>769</v>
      </c>
      <c r="F996" s="12" t="s">
        <v>76</v>
      </c>
      <c r="G996" s="13" t="s">
        <v>1792</v>
      </c>
      <c r="H996" s="13" t="s">
        <v>1793</v>
      </c>
      <c r="I996" s="14" t="s">
        <v>1794</v>
      </c>
      <c r="J996" s="15" t="s">
        <v>24</v>
      </c>
      <c r="K996" s="23">
        <v>5</v>
      </c>
      <c r="L996" s="16">
        <v>35156.25</v>
      </c>
      <c r="M996" s="17">
        <f t="shared" si="34"/>
        <v>175781.25</v>
      </c>
      <c r="N996" s="26" t="s">
        <v>26</v>
      </c>
    </row>
    <row r="997" spans="2:14" s="2" customFormat="1" ht="25.5" x14ac:dyDescent="0.2">
      <c r="B997" s="6" t="s">
        <v>1770</v>
      </c>
      <c r="C997" s="6" t="s">
        <v>29</v>
      </c>
      <c r="D997" s="6">
        <v>10807</v>
      </c>
      <c r="E997" s="7" t="s">
        <v>769</v>
      </c>
      <c r="F997" s="7" t="s">
        <v>76</v>
      </c>
      <c r="G997" s="7" t="s">
        <v>1792</v>
      </c>
      <c r="H997" s="8" t="s">
        <v>1793</v>
      </c>
      <c r="I997" s="9" t="s">
        <v>1794</v>
      </c>
      <c r="J997" s="20" t="s">
        <v>24</v>
      </c>
      <c r="K997" s="22">
        <v>1</v>
      </c>
      <c r="L997" s="10">
        <v>35156.25</v>
      </c>
      <c r="M997" s="10">
        <f t="shared" si="34"/>
        <v>35156.25</v>
      </c>
      <c r="N997" s="25" t="s">
        <v>26</v>
      </c>
    </row>
    <row r="998" spans="2:14" s="2" customFormat="1" ht="25.5" x14ac:dyDescent="0.2">
      <c r="B998" s="11" t="s">
        <v>1770</v>
      </c>
      <c r="C998" s="11" t="s">
        <v>30</v>
      </c>
      <c r="D998" s="12">
        <v>10807</v>
      </c>
      <c r="E998" s="12" t="s">
        <v>769</v>
      </c>
      <c r="F998" s="12" t="s">
        <v>76</v>
      </c>
      <c r="G998" s="13" t="s">
        <v>1792</v>
      </c>
      <c r="H998" s="13" t="s">
        <v>1793</v>
      </c>
      <c r="I998" s="14" t="s">
        <v>1794</v>
      </c>
      <c r="J998" s="15" t="s">
        <v>24</v>
      </c>
      <c r="K998" s="23">
        <v>7</v>
      </c>
      <c r="L998" s="16">
        <v>35156.25</v>
      </c>
      <c r="M998" s="17">
        <f t="shared" si="34"/>
        <v>246093.75</v>
      </c>
      <c r="N998" s="26" t="s">
        <v>26</v>
      </c>
    </row>
    <row r="999" spans="2:14" s="2" customFormat="1" ht="25.5" x14ac:dyDescent="0.2">
      <c r="B999" s="6" t="s">
        <v>1770</v>
      </c>
      <c r="C999" s="6" t="s">
        <v>799</v>
      </c>
      <c r="D999" s="6">
        <v>10807</v>
      </c>
      <c r="E999" s="7" t="s">
        <v>769</v>
      </c>
      <c r="F999" s="7" t="s">
        <v>76</v>
      </c>
      <c r="G999" s="7" t="s">
        <v>1792</v>
      </c>
      <c r="H999" s="8" t="s">
        <v>1793</v>
      </c>
      <c r="I999" s="9" t="s">
        <v>1794</v>
      </c>
      <c r="J999" s="20" t="s">
        <v>24</v>
      </c>
      <c r="K999" s="22">
        <v>9</v>
      </c>
      <c r="L999" s="10">
        <v>35156.25</v>
      </c>
      <c r="M999" s="10">
        <f t="shared" si="34"/>
        <v>316406.25</v>
      </c>
      <c r="N999" s="25" t="s">
        <v>26</v>
      </c>
    </row>
    <row r="1000" spans="2:14" s="2" customFormat="1" ht="25.5" x14ac:dyDescent="0.2">
      <c r="B1000" s="11" t="s">
        <v>1770</v>
      </c>
      <c r="C1000" s="11" t="s">
        <v>17</v>
      </c>
      <c r="D1000" s="12">
        <v>10807</v>
      </c>
      <c r="E1000" s="12" t="s">
        <v>769</v>
      </c>
      <c r="F1000" s="12" t="s">
        <v>76</v>
      </c>
      <c r="G1000" s="13" t="s">
        <v>1792</v>
      </c>
      <c r="H1000" s="13" t="s">
        <v>1793</v>
      </c>
      <c r="I1000" s="14" t="s">
        <v>1795</v>
      </c>
      <c r="J1000" s="15" t="s">
        <v>24</v>
      </c>
      <c r="K1000" s="23">
        <v>31</v>
      </c>
      <c r="L1000" s="16">
        <v>35714.29</v>
      </c>
      <c r="M1000" s="17">
        <f t="shared" si="34"/>
        <v>1107142.99</v>
      </c>
      <c r="N1000" s="26" t="s">
        <v>26</v>
      </c>
    </row>
    <row r="1001" spans="2:14" s="2" customFormat="1" ht="25.5" x14ac:dyDescent="0.2">
      <c r="B1001" s="6" t="s">
        <v>1770</v>
      </c>
      <c r="C1001" s="6" t="s">
        <v>27</v>
      </c>
      <c r="D1001" s="6">
        <v>10807</v>
      </c>
      <c r="E1001" s="7" t="s">
        <v>769</v>
      </c>
      <c r="F1001" s="7" t="s">
        <v>76</v>
      </c>
      <c r="G1001" s="7" t="s">
        <v>1792</v>
      </c>
      <c r="H1001" s="8" t="s">
        <v>1793</v>
      </c>
      <c r="I1001" s="9" t="s">
        <v>1795</v>
      </c>
      <c r="J1001" s="20" t="s">
        <v>24</v>
      </c>
      <c r="K1001" s="22">
        <v>74</v>
      </c>
      <c r="L1001" s="10">
        <v>35714.29</v>
      </c>
      <c r="M1001" s="10">
        <f t="shared" si="34"/>
        <v>2642857.46</v>
      </c>
      <c r="N1001" s="25" t="s">
        <v>26</v>
      </c>
    </row>
    <row r="1002" spans="2:14" s="2" customFormat="1" ht="25.5" x14ac:dyDescent="0.2">
      <c r="B1002" s="11" t="s">
        <v>1770</v>
      </c>
      <c r="C1002" s="11" t="s">
        <v>28</v>
      </c>
      <c r="D1002" s="12">
        <v>10807</v>
      </c>
      <c r="E1002" s="12" t="s">
        <v>769</v>
      </c>
      <c r="F1002" s="12" t="s">
        <v>76</v>
      </c>
      <c r="G1002" s="13" t="s">
        <v>1792</v>
      </c>
      <c r="H1002" s="13" t="s">
        <v>1793</v>
      </c>
      <c r="I1002" s="14" t="s">
        <v>1795</v>
      </c>
      <c r="J1002" s="15" t="s">
        <v>24</v>
      </c>
      <c r="K1002" s="23">
        <v>7</v>
      </c>
      <c r="L1002" s="16">
        <v>35714.29</v>
      </c>
      <c r="M1002" s="17">
        <f t="shared" si="34"/>
        <v>250000.03</v>
      </c>
      <c r="N1002" s="26" t="s">
        <v>26</v>
      </c>
    </row>
    <row r="1003" spans="2:14" s="2" customFormat="1" ht="25.5" x14ac:dyDescent="0.2">
      <c r="B1003" s="6" t="s">
        <v>1770</v>
      </c>
      <c r="C1003" s="6" t="s">
        <v>29</v>
      </c>
      <c r="D1003" s="6">
        <v>10807</v>
      </c>
      <c r="E1003" s="7" t="s">
        <v>769</v>
      </c>
      <c r="F1003" s="7" t="s">
        <v>76</v>
      </c>
      <c r="G1003" s="7" t="s">
        <v>1792</v>
      </c>
      <c r="H1003" s="8" t="s">
        <v>1793</v>
      </c>
      <c r="I1003" s="9" t="s">
        <v>1795</v>
      </c>
      <c r="J1003" s="20" t="s">
        <v>24</v>
      </c>
      <c r="K1003" s="22">
        <v>1</v>
      </c>
      <c r="L1003" s="10">
        <v>35714.29</v>
      </c>
      <c r="M1003" s="10">
        <f t="shared" si="34"/>
        <v>35714.29</v>
      </c>
      <c r="N1003" s="25" t="s">
        <v>26</v>
      </c>
    </row>
    <row r="1004" spans="2:14" s="2" customFormat="1" ht="25.5" x14ac:dyDescent="0.2">
      <c r="B1004" s="11" t="s">
        <v>1770</v>
      </c>
      <c r="C1004" s="11" t="s">
        <v>30</v>
      </c>
      <c r="D1004" s="12">
        <v>10807</v>
      </c>
      <c r="E1004" s="12" t="s">
        <v>769</v>
      </c>
      <c r="F1004" s="12" t="s">
        <v>76</v>
      </c>
      <c r="G1004" s="13" t="s">
        <v>1792</v>
      </c>
      <c r="H1004" s="13" t="s">
        <v>1793</v>
      </c>
      <c r="I1004" s="14" t="s">
        <v>1795</v>
      </c>
      <c r="J1004" s="15" t="s">
        <v>24</v>
      </c>
      <c r="K1004" s="23">
        <v>10</v>
      </c>
      <c r="L1004" s="16">
        <v>35714.29</v>
      </c>
      <c r="M1004" s="17">
        <f t="shared" si="34"/>
        <v>357142.9</v>
      </c>
      <c r="N1004" s="26" t="s">
        <v>26</v>
      </c>
    </row>
    <row r="1005" spans="2:14" s="2" customFormat="1" ht="25.5" x14ac:dyDescent="0.2">
      <c r="B1005" s="6" t="s">
        <v>1770</v>
      </c>
      <c r="C1005" s="6" t="s">
        <v>799</v>
      </c>
      <c r="D1005" s="6">
        <v>10807</v>
      </c>
      <c r="E1005" s="7" t="s">
        <v>769</v>
      </c>
      <c r="F1005" s="7" t="s">
        <v>76</v>
      </c>
      <c r="G1005" s="7" t="s">
        <v>1792</v>
      </c>
      <c r="H1005" s="8" t="s">
        <v>1793</v>
      </c>
      <c r="I1005" s="9" t="s">
        <v>1795</v>
      </c>
      <c r="J1005" s="20" t="s">
        <v>24</v>
      </c>
      <c r="K1005" s="22">
        <v>3</v>
      </c>
      <c r="L1005" s="10">
        <v>35714.29</v>
      </c>
      <c r="M1005" s="10">
        <f t="shared" si="34"/>
        <v>107142.87</v>
      </c>
      <c r="N1005" s="25" t="s">
        <v>26</v>
      </c>
    </row>
    <row r="1006" spans="2:14" s="2" customFormat="1" ht="25.5" x14ac:dyDescent="0.2">
      <c r="B1006" s="11" t="s">
        <v>1770</v>
      </c>
      <c r="C1006" s="11" t="s">
        <v>27</v>
      </c>
      <c r="D1006" s="12">
        <v>10899</v>
      </c>
      <c r="E1006" s="12" t="s">
        <v>19</v>
      </c>
      <c r="F1006" s="12" t="s">
        <v>20</v>
      </c>
      <c r="G1006" s="13" t="s">
        <v>21</v>
      </c>
      <c r="H1006" s="13" t="s">
        <v>21</v>
      </c>
      <c r="I1006" s="14" t="s">
        <v>1796</v>
      </c>
      <c r="J1006" s="15" t="s">
        <v>24</v>
      </c>
      <c r="K1006" s="23">
        <v>38</v>
      </c>
      <c r="L1006" s="16">
        <v>230000</v>
      </c>
      <c r="M1006" s="17">
        <f t="shared" si="34"/>
        <v>8740000</v>
      </c>
      <c r="N1006" s="26" t="s">
        <v>26</v>
      </c>
    </row>
    <row r="1007" spans="2:14" s="2" customFormat="1" ht="12.75" x14ac:dyDescent="0.2">
      <c r="B1007" s="6" t="s">
        <v>1770</v>
      </c>
      <c r="C1007" s="6" t="s">
        <v>28</v>
      </c>
      <c r="D1007" s="6">
        <v>20102</v>
      </c>
      <c r="E1007" s="7">
        <v>1900</v>
      </c>
      <c r="F1007" s="7" t="s">
        <v>1797</v>
      </c>
      <c r="G1007" s="7">
        <v>53131620</v>
      </c>
      <c r="H1007" s="8">
        <v>92027459</v>
      </c>
      <c r="I1007" s="9" t="s">
        <v>1798</v>
      </c>
      <c r="J1007" s="20" t="s">
        <v>346</v>
      </c>
      <c r="K1007" s="22">
        <v>500</v>
      </c>
      <c r="L1007" s="10">
        <v>1000</v>
      </c>
      <c r="M1007" s="10">
        <f t="shared" si="34"/>
        <v>500000</v>
      </c>
      <c r="N1007" s="25" t="s">
        <v>278</v>
      </c>
    </row>
    <row r="1008" spans="2:14" s="2" customFormat="1" ht="25.5" x14ac:dyDescent="0.2">
      <c r="B1008" s="11" t="s">
        <v>1770</v>
      </c>
      <c r="C1008" s="11" t="s">
        <v>27</v>
      </c>
      <c r="D1008" s="12">
        <v>20102</v>
      </c>
      <c r="E1008" s="12" t="s">
        <v>19</v>
      </c>
      <c r="F1008" s="12" t="s">
        <v>1799</v>
      </c>
      <c r="G1008" s="13" t="s">
        <v>1800</v>
      </c>
      <c r="H1008" s="13" t="s">
        <v>1801</v>
      </c>
      <c r="I1008" s="14" t="s">
        <v>1802</v>
      </c>
      <c r="J1008" s="15" t="s">
        <v>24</v>
      </c>
      <c r="K1008" s="23">
        <v>186300</v>
      </c>
      <c r="L1008" s="16">
        <v>1232.2</v>
      </c>
      <c r="M1008" s="17">
        <f t="shared" si="34"/>
        <v>229558860</v>
      </c>
      <c r="N1008" s="26" t="s">
        <v>26</v>
      </c>
    </row>
    <row r="1009" spans="2:14" s="2" customFormat="1" ht="25.5" x14ac:dyDescent="0.2">
      <c r="B1009" s="6" t="s">
        <v>1770</v>
      </c>
      <c r="C1009" s="6" t="s">
        <v>28</v>
      </c>
      <c r="D1009" s="6">
        <v>20102</v>
      </c>
      <c r="E1009" s="7" t="s">
        <v>19</v>
      </c>
      <c r="F1009" s="7" t="s">
        <v>1799</v>
      </c>
      <c r="G1009" s="7" t="s">
        <v>1800</v>
      </c>
      <c r="H1009" s="8" t="s">
        <v>1801</v>
      </c>
      <c r="I1009" s="9" t="s">
        <v>1802</v>
      </c>
      <c r="J1009" s="20" t="s">
        <v>24</v>
      </c>
      <c r="K1009" s="22">
        <v>19200</v>
      </c>
      <c r="L1009" s="10">
        <v>1232.2</v>
      </c>
      <c r="M1009" s="10">
        <f t="shared" si="34"/>
        <v>23658240</v>
      </c>
      <c r="N1009" s="25" t="s">
        <v>26</v>
      </c>
    </row>
    <row r="1010" spans="2:14" s="2" customFormat="1" ht="25.5" x14ac:dyDescent="0.2">
      <c r="B1010" s="11" t="s">
        <v>1770</v>
      </c>
      <c r="C1010" s="11" t="s">
        <v>29</v>
      </c>
      <c r="D1010" s="12">
        <v>20102</v>
      </c>
      <c r="E1010" s="12" t="s">
        <v>19</v>
      </c>
      <c r="F1010" s="12" t="s">
        <v>1799</v>
      </c>
      <c r="G1010" s="13" t="s">
        <v>1800</v>
      </c>
      <c r="H1010" s="13" t="s">
        <v>1801</v>
      </c>
      <c r="I1010" s="14" t="s">
        <v>1802</v>
      </c>
      <c r="J1010" s="15" t="s">
        <v>24</v>
      </c>
      <c r="K1010" s="23">
        <v>6000</v>
      </c>
      <c r="L1010" s="16">
        <v>1232.2</v>
      </c>
      <c r="M1010" s="17">
        <f t="shared" si="34"/>
        <v>7393200</v>
      </c>
      <c r="N1010" s="26" t="s">
        <v>26</v>
      </c>
    </row>
    <row r="1011" spans="2:14" s="2" customFormat="1" ht="25.5" x14ac:dyDescent="0.2">
      <c r="B1011" s="6" t="s">
        <v>1770</v>
      </c>
      <c r="C1011" s="6" t="s">
        <v>30</v>
      </c>
      <c r="D1011" s="6">
        <v>20102</v>
      </c>
      <c r="E1011" s="7" t="s">
        <v>19</v>
      </c>
      <c r="F1011" s="7" t="s">
        <v>1799</v>
      </c>
      <c r="G1011" s="7" t="s">
        <v>1800</v>
      </c>
      <c r="H1011" s="8" t="s">
        <v>1801</v>
      </c>
      <c r="I1011" s="9" t="s">
        <v>1802</v>
      </c>
      <c r="J1011" s="20" t="s">
        <v>24</v>
      </c>
      <c r="K1011" s="22">
        <f>950*6</f>
        <v>5700</v>
      </c>
      <c r="L1011" s="10">
        <v>1232.2</v>
      </c>
      <c r="M1011" s="10">
        <f t="shared" si="34"/>
        <v>7023540</v>
      </c>
      <c r="N1011" s="25" t="s">
        <v>26</v>
      </c>
    </row>
    <row r="1012" spans="2:14" s="2" customFormat="1" ht="51" x14ac:dyDescent="0.2">
      <c r="B1012" s="11" t="s">
        <v>1770</v>
      </c>
      <c r="C1012" s="11" t="s">
        <v>28</v>
      </c>
      <c r="D1012" s="12" t="s">
        <v>81</v>
      </c>
      <c r="E1012" s="12">
        <v>1900</v>
      </c>
      <c r="F1012" s="12">
        <v>170201</v>
      </c>
      <c r="G1012" s="13">
        <v>53131624</v>
      </c>
      <c r="H1012" s="13">
        <v>92073681</v>
      </c>
      <c r="I1012" s="14" t="s">
        <v>1803</v>
      </c>
      <c r="J1012" s="15" t="s">
        <v>346</v>
      </c>
      <c r="K1012" s="23">
        <v>2402</v>
      </c>
      <c r="L1012" s="16">
        <v>3000</v>
      </c>
      <c r="M1012" s="17">
        <f t="shared" si="34"/>
        <v>7206000</v>
      </c>
      <c r="N1012" s="26" t="s">
        <v>26</v>
      </c>
    </row>
    <row r="1013" spans="2:14" s="2" customFormat="1" ht="38.25" x14ac:dyDescent="0.2">
      <c r="B1013" s="6" t="s">
        <v>1770</v>
      </c>
      <c r="C1013" s="6" t="s">
        <v>28</v>
      </c>
      <c r="D1013" s="6">
        <v>20102</v>
      </c>
      <c r="E1013" s="7">
        <v>1195</v>
      </c>
      <c r="F1013" s="7" t="s">
        <v>1267</v>
      </c>
      <c r="G1013" s="7">
        <v>51241847</v>
      </c>
      <c r="H1013" s="8">
        <v>92200159</v>
      </c>
      <c r="I1013" s="9" t="s">
        <v>1804</v>
      </c>
      <c r="J1013" s="20" t="s">
        <v>346</v>
      </c>
      <c r="K1013" s="22">
        <v>300</v>
      </c>
      <c r="L1013" s="10">
        <v>2700</v>
      </c>
      <c r="M1013" s="10">
        <f t="shared" si="34"/>
        <v>810000</v>
      </c>
      <c r="N1013" s="25" t="s">
        <v>26</v>
      </c>
    </row>
    <row r="1014" spans="2:14" s="2" customFormat="1" ht="12.75" x14ac:dyDescent="0.2">
      <c r="B1014" s="11" t="s">
        <v>1770</v>
      </c>
      <c r="C1014" s="11" t="s">
        <v>17</v>
      </c>
      <c r="D1014" s="12" t="s">
        <v>961</v>
      </c>
      <c r="E1014" s="12" t="s">
        <v>1161</v>
      </c>
      <c r="F1014" s="12" t="s">
        <v>404</v>
      </c>
      <c r="G1014" s="13" t="s">
        <v>1805</v>
      </c>
      <c r="H1014" s="13" t="s">
        <v>1806</v>
      </c>
      <c r="I1014" s="14" t="s">
        <v>1807</v>
      </c>
      <c r="J1014" s="15" t="s">
        <v>24</v>
      </c>
      <c r="K1014" s="23">
        <v>300</v>
      </c>
      <c r="L1014" s="16">
        <v>600</v>
      </c>
      <c r="M1014" s="17">
        <f t="shared" si="34"/>
        <v>180000</v>
      </c>
      <c r="N1014" s="26" t="s">
        <v>26</v>
      </c>
    </row>
    <row r="1015" spans="2:14" s="2" customFormat="1" ht="12.75" x14ac:dyDescent="0.2">
      <c r="B1015" s="6" t="s">
        <v>1770</v>
      </c>
      <c r="C1015" s="6" t="s">
        <v>17</v>
      </c>
      <c r="D1015" s="6" t="s">
        <v>961</v>
      </c>
      <c r="E1015" s="7" t="s">
        <v>1161</v>
      </c>
      <c r="F1015" s="7" t="s">
        <v>404</v>
      </c>
      <c r="G1015" s="7" t="s">
        <v>1805</v>
      </c>
      <c r="H1015" s="8" t="s">
        <v>1806</v>
      </c>
      <c r="I1015" s="9" t="s">
        <v>1808</v>
      </c>
      <c r="J1015" s="20" t="s">
        <v>24</v>
      </c>
      <c r="K1015" s="22">
        <v>300</v>
      </c>
      <c r="L1015" s="10">
        <v>600</v>
      </c>
      <c r="M1015" s="10">
        <f t="shared" si="34"/>
        <v>180000</v>
      </c>
      <c r="N1015" s="25" t="s">
        <v>26</v>
      </c>
    </row>
    <row r="1016" spans="2:14" s="2" customFormat="1" ht="38.25" x14ac:dyDescent="0.2">
      <c r="B1016" s="11" t="s">
        <v>1770</v>
      </c>
      <c r="C1016" s="11" t="s">
        <v>28</v>
      </c>
      <c r="D1016" s="12" t="s">
        <v>1407</v>
      </c>
      <c r="E1016" s="12">
        <v>1310</v>
      </c>
      <c r="F1016" s="12" t="s">
        <v>1809</v>
      </c>
      <c r="G1016" s="13" t="s">
        <v>1810</v>
      </c>
      <c r="H1016" s="13" t="s">
        <v>1811</v>
      </c>
      <c r="I1016" s="14" t="s">
        <v>1812</v>
      </c>
      <c r="J1016" s="15" t="s">
        <v>346</v>
      </c>
      <c r="K1016" s="23">
        <v>150</v>
      </c>
      <c r="L1016" s="16">
        <v>3038</v>
      </c>
      <c r="M1016" s="17">
        <f t="shared" si="34"/>
        <v>455700</v>
      </c>
      <c r="N1016" s="26" t="s">
        <v>26</v>
      </c>
    </row>
    <row r="1017" spans="2:14" s="2" customFormat="1" ht="12.75" x14ac:dyDescent="0.2">
      <c r="B1017" s="6" t="s">
        <v>1770</v>
      </c>
      <c r="C1017" s="6" t="s">
        <v>17</v>
      </c>
      <c r="D1017" s="6" t="s">
        <v>1813</v>
      </c>
      <c r="E1017" s="7" t="s">
        <v>555</v>
      </c>
      <c r="F1017" s="7" t="s">
        <v>76</v>
      </c>
      <c r="G1017" s="7">
        <v>44122101</v>
      </c>
      <c r="H1017" s="8">
        <v>92068927</v>
      </c>
      <c r="I1017" s="9" t="s">
        <v>1814</v>
      </c>
      <c r="J1017" s="20" t="s">
        <v>86</v>
      </c>
      <c r="K1017" s="22">
        <v>25</v>
      </c>
      <c r="L1017" s="10">
        <v>760</v>
      </c>
      <c r="M1017" s="10">
        <f t="shared" si="34"/>
        <v>19000</v>
      </c>
      <c r="N1017" s="25" t="s">
        <v>26</v>
      </c>
    </row>
    <row r="1018" spans="2:14" s="2" customFormat="1" ht="12.75" x14ac:dyDescent="0.2">
      <c r="B1018" s="11" t="s">
        <v>1770</v>
      </c>
      <c r="C1018" s="11" t="s">
        <v>17</v>
      </c>
      <c r="D1018" s="12" t="s">
        <v>1813</v>
      </c>
      <c r="E1018" s="12" t="s">
        <v>555</v>
      </c>
      <c r="F1018" s="12" t="s">
        <v>76</v>
      </c>
      <c r="G1018" s="13" t="s">
        <v>1815</v>
      </c>
      <c r="H1018" s="13" t="s">
        <v>1816</v>
      </c>
      <c r="I1018" s="14" t="s">
        <v>1817</v>
      </c>
      <c r="J1018" s="15" t="s">
        <v>86</v>
      </c>
      <c r="K1018" s="23">
        <v>25</v>
      </c>
      <c r="L1018" s="16">
        <v>760</v>
      </c>
      <c r="M1018" s="17">
        <f t="shared" si="34"/>
        <v>19000</v>
      </c>
      <c r="N1018" s="26" t="s">
        <v>26</v>
      </c>
    </row>
    <row r="1019" spans="2:14" s="2" customFormat="1" ht="12.75" x14ac:dyDescent="0.2">
      <c r="B1019" s="6" t="s">
        <v>1770</v>
      </c>
      <c r="C1019" s="6" t="s">
        <v>17</v>
      </c>
      <c r="D1019" s="6" t="s">
        <v>1813</v>
      </c>
      <c r="E1019" s="7" t="s">
        <v>273</v>
      </c>
      <c r="F1019" s="7" t="s">
        <v>1818</v>
      </c>
      <c r="G1019" s="7" t="s">
        <v>1819</v>
      </c>
      <c r="H1019" s="8" t="s">
        <v>1820</v>
      </c>
      <c r="I1019" s="9" t="s">
        <v>1821</v>
      </c>
      <c r="J1019" s="20" t="s">
        <v>420</v>
      </c>
      <c r="K1019" s="22">
        <v>400</v>
      </c>
      <c r="L1019" s="10">
        <v>1500</v>
      </c>
      <c r="M1019" s="10">
        <f t="shared" si="34"/>
        <v>600000</v>
      </c>
      <c r="N1019" s="25" t="s">
        <v>26</v>
      </c>
    </row>
    <row r="1020" spans="2:14" s="2" customFormat="1" ht="12.75" x14ac:dyDescent="0.2">
      <c r="B1020" s="11" t="s">
        <v>1770</v>
      </c>
      <c r="C1020" s="11" t="s">
        <v>27</v>
      </c>
      <c r="D1020" s="12" t="s">
        <v>1813</v>
      </c>
      <c r="E1020" s="12" t="s">
        <v>273</v>
      </c>
      <c r="F1020" s="12" t="s">
        <v>1818</v>
      </c>
      <c r="G1020" s="13" t="s">
        <v>1819</v>
      </c>
      <c r="H1020" s="13" t="s">
        <v>1820</v>
      </c>
      <c r="I1020" s="14" t="s">
        <v>1821</v>
      </c>
      <c r="J1020" s="15" t="s">
        <v>420</v>
      </c>
      <c r="K1020" s="23">
        <v>200</v>
      </c>
      <c r="L1020" s="16">
        <v>1500</v>
      </c>
      <c r="M1020" s="17">
        <f t="shared" si="34"/>
        <v>300000</v>
      </c>
      <c r="N1020" s="26" t="s">
        <v>26</v>
      </c>
    </row>
    <row r="1021" spans="2:14" s="2" customFormat="1" ht="12.75" x14ac:dyDescent="0.2">
      <c r="B1021" s="6" t="s">
        <v>1770</v>
      </c>
      <c r="C1021" s="6" t="s">
        <v>28</v>
      </c>
      <c r="D1021" s="6" t="s">
        <v>1813</v>
      </c>
      <c r="E1021" s="7" t="s">
        <v>273</v>
      </c>
      <c r="F1021" s="7" t="s">
        <v>1818</v>
      </c>
      <c r="G1021" s="7" t="s">
        <v>1819</v>
      </c>
      <c r="H1021" s="8" t="s">
        <v>1820</v>
      </c>
      <c r="I1021" s="9" t="s">
        <v>1821</v>
      </c>
      <c r="J1021" s="20" t="s">
        <v>420</v>
      </c>
      <c r="K1021" s="22">
        <v>50</v>
      </c>
      <c r="L1021" s="10">
        <v>1500</v>
      </c>
      <c r="M1021" s="10">
        <f t="shared" si="34"/>
        <v>75000</v>
      </c>
      <c r="N1021" s="25" t="s">
        <v>26</v>
      </c>
    </row>
    <row r="1022" spans="2:14" s="2" customFormat="1" ht="12.75" x14ac:dyDescent="0.2">
      <c r="B1022" s="11" t="s">
        <v>1770</v>
      </c>
      <c r="C1022" s="11" t="s">
        <v>29</v>
      </c>
      <c r="D1022" s="12" t="s">
        <v>1813</v>
      </c>
      <c r="E1022" s="12" t="s">
        <v>273</v>
      </c>
      <c r="F1022" s="12" t="s">
        <v>1818</v>
      </c>
      <c r="G1022" s="13" t="s">
        <v>1819</v>
      </c>
      <c r="H1022" s="13" t="s">
        <v>1820</v>
      </c>
      <c r="I1022" s="14" t="s">
        <v>1821</v>
      </c>
      <c r="J1022" s="15" t="s">
        <v>420</v>
      </c>
      <c r="K1022" s="23">
        <v>35</v>
      </c>
      <c r="L1022" s="16">
        <v>1500</v>
      </c>
      <c r="M1022" s="17">
        <f t="shared" si="34"/>
        <v>52500</v>
      </c>
      <c r="N1022" s="26" t="s">
        <v>26</v>
      </c>
    </row>
    <row r="1023" spans="2:14" s="2" customFormat="1" ht="12.75" x14ac:dyDescent="0.2">
      <c r="B1023" s="6" t="s">
        <v>1770</v>
      </c>
      <c r="C1023" s="6" t="s">
        <v>30</v>
      </c>
      <c r="D1023" s="6" t="s">
        <v>1813</v>
      </c>
      <c r="E1023" s="7" t="s">
        <v>273</v>
      </c>
      <c r="F1023" s="7" t="s">
        <v>1818</v>
      </c>
      <c r="G1023" s="7" t="s">
        <v>1819</v>
      </c>
      <c r="H1023" s="8" t="s">
        <v>1820</v>
      </c>
      <c r="I1023" s="9" t="s">
        <v>1821</v>
      </c>
      <c r="J1023" s="20" t="s">
        <v>420</v>
      </c>
      <c r="K1023" s="22">
        <v>20</v>
      </c>
      <c r="L1023" s="10">
        <v>1500</v>
      </c>
      <c r="M1023" s="10">
        <f t="shared" si="34"/>
        <v>30000</v>
      </c>
      <c r="N1023" s="25" t="s">
        <v>26</v>
      </c>
    </row>
    <row r="1024" spans="2:14" s="2" customFormat="1" ht="12.75" x14ac:dyDescent="0.2">
      <c r="B1024" s="11" t="s">
        <v>1770</v>
      </c>
      <c r="C1024" s="11" t="s">
        <v>799</v>
      </c>
      <c r="D1024" s="12" t="s">
        <v>1813</v>
      </c>
      <c r="E1024" s="12" t="s">
        <v>273</v>
      </c>
      <c r="F1024" s="12" t="s">
        <v>1818</v>
      </c>
      <c r="G1024" s="13" t="s">
        <v>1819</v>
      </c>
      <c r="H1024" s="13" t="s">
        <v>1820</v>
      </c>
      <c r="I1024" s="14" t="s">
        <v>1821</v>
      </c>
      <c r="J1024" s="15" t="s">
        <v>420</v>
      </c>
      <c r="K1024" s="23">
        <v>10</v>
      </c>
      <c r="L1024" s="16">
        <v>1500</v>
      </c>
      <c r="M1024" s="17">
        <f t="shared" si="34"/>
        <v>15000</v>
      </c>
      <c r="N1024" s="26" t="s">
        <v>26</v>
      </c>
    </row>
    <row r="1025" spans="2:14" s="2" customFormat="1" ht="12.75" x14ac:dyDescent="0.2">
      <c r="B1025" s="6" t="s">
        <v>1770</v>
      </c>
      <c r="C1025" s="6" t="s">
        <v>335</v>
      </c>
      <c r="D1025" s="6" t="s">
        <v>1813</v>
      </c>
      <c r="E1025" s="7" t="s">
        <v>273</v>
      </c>
      <c r="F1025" s="7" t="s">
        <v>1818</v>
      </c>
      <c r="G1025" s="7" t="s">
        <v>1819</v>
      </c>
      <c r="H1025" s="8" t="s">
        <v>1820</v>
      </c>
      <c r="I1025" s="9" t="s">
        <v>1821</v>
      </c>
      <c r="J1025" s="20" t="s">
        <v>420</v>
      </c>
      <c r="K1025" s="22">
        <v>5</v>
      </c>
      <c r="L1025" s="10">
        <v>1500</v>
      </c>
      <c r="M1025" s="10">
        <f t="shared" si="34"/>
        <v>7500</v>
      </c>
      <c r="N1025" s="25" t="s">
        <v>26</v>
      </c>
    </row>
    <row r="1026" spans="2:14" s="2" customFormat="1" ht="12.75" x14ac:dyDescent="0.2">
      <c r="B1026" s="11" t="s">
        <v>1770</v>
      </c>
      <c r="C1026" s="11" t="s">
        <v>17</v>
      </c>
      <c r="D1026" s="12" t="s">
        <v>494</v>
      </c>
      <c r="E1026" s="12" t="s">
        <v>37</v>
      </c>
      <c r="F1026" s="12" t="s">
        <v>1822</v>
      </c>
      <c r="G1026" s="13" t="s">
        <v>1823</v>
      </c>
      <c r="H1026" s="13" t="s">
        <v>1824</v>
      </c>
      <c r="I1026" s="14" t="s">
        <v>1825</v>
      </c>
      <c r="J1026" s="15" t="s">
        <v>420</v>
      </c>
      <c r="K1026" s="23">
        <v>148</v>
      </c>
      <c r="L1026" s="16">
        <v>2240</v>
      </c>
      <c r="M1026" s="17">
        <f t="shared" si="34"/>
        <v>331520</v>
      </c>
      <c r="N1026" s="26" t="s">
        <v>26</v>
      </c>
    </row>
    <row r="1027" spans="2:14" s="2" customFormat="1" ht="12.75" x14ac:dyDescent="0.2">
      <c r="B1027" s="6" t="s">
        <v>1770</v>
      </c>
      <c r="C1027" s="6" t="s">
        <v>27</v>
      </c>
      <c r="D1027" s="6" t="s">
        <v>494</v>
      </c>
      <c r="E1027" s="7" t="s">
        <v>37</v>
      </c>
      <c r="F1027" s="7" t="s">
        <v>1822</v>
      </c>
      <c r="G1027" s="7" t="s">
        <v>1823</v>
      </c>
      <c r="H1027" s="8" t="s">
        <v>1824</v>
      </c>
      <c r="I1027" s="9" t="s">
        <v>1825</v>
      </c>
      <c r="J1027" s="20" t="s">
        <v>420</v>
      </c>
      <c r="K1027" s="22">
        <v>480</v>
      </c>
      <c r="L1027" s="10">
        <v>2240</v>
      </c>
      <c r="M1027" s="10">
        <f t="shared" si="34"/>
        <v>1075200</v>
      </c>
      <c r="N1027" s="25" t="s">
        <v>26</v>
      </c>
    </row>
    <row r="1028" spans="2:14" s="2" customFormat="1" ht="12.75" x14ac:dyDescent="0.2">
      <c r="B1028" s="11" t="s">
        <v>1770</v>
      </c>
      <c r="C1028" s="11" t="s">
        <v>28</v>
      </c>
      <c r="D1028" s="12" t="s">
        <v>494</v>
      </c>
      <c r="E1028" s="12" t="s">
        <v>37</v>
      </c>
      <c r="F1028" s="12" t="s">
        <v>1822</v>
      </c>
      <c r="G1028" s="13" t="s">
        <v>1823</v>
      </c>
      <c r="H1028" s="13" t="s">
        <v>1824</v>
      </c>
      <c r="I1028" s="14" t="s">
        <v>1825</v>
      </c>
      <c r="J1028" s="15" t="s">
        <v>420</v>
      </c>
      <c r="K1028" s="23">
        <v>46</v>
      </c>
      <c r="L1028" s="16">
        <v>2240</v>
      </c>
      <c r="M1028" s="17">
        <f t="shared" si="34"/>
        <v>103040</v>
      </c>
      <c r="N1028" s="26" t="s">
        <v>26</v>
      </c>
    </row>
    <row r="1029" spans="2:14" s="2" customFormat="1" ht="12.75" x14ac:dyDescent="0.2">
      <c r="B1029" s="6" t="s">
        <v>1770</v>
      </c>
      <c r="C1029" s="6" t="s">
        <v>29</v>
      </c>
      <c r="D1029" s="6" t="s">
        <v>494</v>
      </c>
      <c r="E1029" s="7" t="s">
        <v>37</v>
      </c>
      <c r="F1029" s="7" t="s">
        <v>1822</v>
      </c>
      <c r="G1029" s="7" t="s">
        <v>1823</v>
      </c>
      <c r="H1029" s="8" t="s">
        <v>1824</v>
      </c>
      <c r="I1029" s="9" t="s">
        <v>1825</v>
      </c>
      <c r="J1029" s="20" t="s">
        <v>420</v>
      </c>
      <c r="K1029" s="22">
        <v>24</v>
      </c>
      <c r="L1029" s="10">
        <v>2240</v>
      </c>
      <c r="M1029" s="10">
        <f t="shared" si="34"/>
        <v>53760</v>
      </c>
      <c r="N1029" s="25" t="s">
        <v>26</v>
      </c>
    </row>
    <row r="1030" spans="2:14" s="2" customFormat="1" ht="12.75" x14ac:dyDescent="0.2">
      <c r="B1030" s="11" t="s">
        <v>1770</v>
      </c>
      <c r="C1030" s="11" t="s">
        <v>30</v>
      </c>
      <c r="D1030" s="12" t="s">
        <v>494</v>
      </c>
      <c r="E1030" s="12" t="s">
        <v>37</v>
      </c>
      <c r="F1030" s="12" t="s">
        <v>1822</v>
      </c>
      <c r="G1030" s="13" t="s">
        <v>1823</v>
      </c>
      <c r="H1030" s="13" t="s">
        <v>1824</v>
      </c>
      <c r="I1030" s="14" t="s">
        <v>1825</v>
      </c>
      <c r="J1030" s="15" t="s">
        <v>420</v>
      </c>
      <c r="K1030" s="23">
        <v>38</v>
      </c>
      <c r="L1030" s="16">
        <v>2240</v>
      </c>
      <c r="M1030" s="17">
        <f t="shared" si="34"/>
        <v>85120</v>
      </c>
      <c r="N1030" s="26" t="s">
        <v>26</v>
      </c>
    </row>
    <row r="1031" spans="2:14" s="2" customFormat="1" ht="12.75" x14ac:dyDescent="0.2">
      <c r="B1031" s="6" t="s">
        <v>1770</v>
      </c>
      <c r="C1031" s="6" t="s">
        <v>799</v>
      </c>
      <c r="D1031" s="6" t="s">
        <v>494</v>
      </c>
      <c r="E1031" s="7" t="s">
        <v>37</v>
      </c>
      <c r="F1031" s="7" t="s">
        <v>1822</v>
      </c>
      <c r="G1031" s="7" t="s">
        <v>1823</v>
      </c>
      <c r="H1031" s="8" t="s">
        <v>1824</v>
      </c>
      <c r="I1031" s="9" t="s">
        <v>1825</v>
      </c>
      <c r="J1031" s="20" t="s">
        <v>420</v>
      </c>
      <c r="K1031" s="22">
        <v>24</v>
      </c>
      <c r="L1031" s="10">
        <v>2240</v>
      </c>
      <c r="M1031" s="10">
        <f t="shared" si="34"/>
        <v>53760</v>
      </c>
      <c r="N1031" s="25" t="s">
        <v>26</v>
      </c>
    </row>
    <row r="1032" spans="2:14" s="2" customFormat="1" ht="12.75" x14ac:dyDescent="0.2">
      <c r="B1032" s="11" t="s">
        <v>1770</v>
      </c>
      <c r="C1032" s="11" t="s">
        <v>335</v>
      </c>
      <c r="D1032" s="12" t="s">
        <v>494</v>
      </c>
      <c r="E1032" s="12" t="s">
        <v>37</v>
      </c>
      <c r="F1032" s="12" t="s">
        <v>1822</v>
      </c>
      <c r="G1032" s="13" t="s">
        <v>1823</v>
      </c>
      <c r="H1032" s="13" t="s">
        <v>1824</v>
      </c>
      <c r="I1032" s="14" t="s">
        <v>1825</v>
      </c>
      <c r="J1032" s="15" t="s">
        <v>420</v>
      </c>
      <c r="K1032" s="23">
        <v>20</v>
      </c>
      <c r="L1032" s="16">
        <v>2240</v>
      </c>
      <c r="M1032" s="17">
        <f t="shared" si="34"/>
        <v>44800</v>
      </c>
      <c r="N1032" s="26" t="s">
        <v>26</v>
      </c>
    </row>
    <row r="1033" spans="2:14" s="2" customFormat="1" ht="12.75" x14ac:dyDescent="0.2">
      <c r="B1033" s="6" t="s">
        <v>1770</v>
      </c>
      <c r="C1033" s="6" t="s">
        <v>17</v>
      </c>
      <c r="D1033" s="6" t="s">
        <v>494</v>
      </c>
      <c r="E1033" s="7" t="s">
        <v>37</v>
      </c>
      <c r="F1033" s="7" t="s">
        <v>1826</v>
      </c>
      <c r="G1033" s="7" t="s">
        <v>1823</v>
      </c>
      <c r="H1033" s="8" t="s">
        <v>1827</v>
      </c>
      <c r="I1033" s="9" t="s">
        <v>1828</v>
      </c>
      <c r="J1033" s="20" t="s">
        <v>420</v>
      </c>
      <c r="K1033" s="22">
        <v>83</v>
      </c>
      <c r="L1033" s="10">
        <v>2660</v>
      </c>
      <c r="M1033" s="10">
        <f t="shared" si="34"/>
        <v>220780</v>
      </c>
      <c r="N1033" s="25" t="s">
        <v>26</v>
      </c>
    </row>
    <row r="1034" spans="2:14" s="2" customFormat="1" ht="12.75" x14ac:dyDescent="0.2">
      <c r="B1034" s="11" t="s">
        <v>1770</v>
      </c>
      <c r="C1034" s="11" t="s">
        <v>27</v>
      </c>
      <c r="D1034" s="12" t="s">
        <v>494</v>
      </c>
      <c r="E1034" s="12" t="s">
        <v>37</v>
      </c>
      <c r="F1034" s="12" t="s">
        <v>1826</v>
      </c>
      <c r="G1034" s="13" t="s">
        <v>1823</v>
      </c>
      <c r="H1034" s="13" t="s">
        <v>1827</v>
      </c>
      <c r="I1034" s="14" t="s">
        <v>1828</v>
      </c>
      <c r="J1034" s="15" t="s">
        <v>420</v>
      </c>
      <c r="K1034" s="23">
        <v>333</v>
      </c>
      <c r="L1034" s="16">
        <v>2660</v>
      </c>
      <c r="M1034" s="17">
        <f t="shared" si="34"/>
        <v>885780</v>
      </c>
      <c r="N1034" s="26" t="s">
        <v>26</v>
      </c>
    </row>
    <row r="1035" spans="2:14" s="2" customFormat="1" ht="12.75" x14ac:dyDescent="0.2">
      <c r="B1035" s="6" t="s">
        <v>1770</v>
      </c>
      <c r="C1035" s="6" t="s">
        <v>28</v>
      </c>
      <c r="D1035" s="6" t="s">
        <v>494</v>
      </c>
      <c r="E1035" s="7" t="s">
        <v>37</v>
      </c>
      <c r="F1035" s="7" t="s">
        <v>1826</v>
      </c>
      <c r="G1035" s="7" t="s">
        <v>1823</v>
      </c>
      <c r="H1035" s="8" t="s">
        <v>1827</v>
      </c>
      <c r="I1035" s="9" t="s">
        <v>1828</v>
      </c>
      <c r="J1035" s="20" t="s">
        <v>420</v>
      </c>
      <c r="K1035" s="22">
        <v>31</v>
      </c>
      <c r="L1035" s="10">
        <v>2660</v>
      </c>
      <c r="M1035" s="10">
        <f t="shared" si="34"/>
        <v>82460</v>
      </c>
      <c r="N1035" s="25" t="s">
        <v>26</v>
      </c>
    </row>
    <row r="1036" spans="2:14" s="2" customFormat="1" ht="12.75" x14ac:dyDescent="0.2">
      <c r="B1036" s="11" t="s">
        <v>1770</v>
      </c>
      <c r="C1036" s="11" t="s">
        <v>29</v>
      </c>
      <c r="D1036" s="12" t="s">
        <v>494</v>
      </c>
      <c r="E1036" s="12" t="s">
        <v>37</v>
      </c>
      <c r="F1036" s="12" t="s">
        <v>1826</v>
      </c>
      <c r="G1036" s="13" t="s">
        <v>1823</v>
      </c>
      <c r="H1036" s="13" t="s">
        <v>1827</v>
      </c>
      <c r="I1036" s="14" t="s">
        <v>1828</v>
      </c>
      <c r="J1036" s="15" t="s">
        <v>420</v>
      </c>
      <c r="K1036" s="23">
        <v>15</v>
      </c>
      <c r="L1036" s="16">
        <v>2660</v>
      </c>
      <c r="M1036" s="17">
        <f t="shared" ref="M1036:M1099" si="35">+L1036*K1036</f>
        <v>39900</v>
      </c>
      <c r="N1036" s="26" t="s">
        <v>26</v>
      </c>
    </row>
    <row r="1037" spans="2:14" s="2" customFormat="1" ht="12.75" x14ac:dyDescent="0.2">
      <c r="B1037" s="6" t="s">
        <v>1770</v>
      </c>
      <c r="C1037" s="6" t="s">
        <v>30</v>
      </c>
      <c r="D1037" s="6" t="s">
        <v>494</v>
      </c>
      <c r="E1037" s="7" t="s">
        <v>37</v>
      </c>
      <c r="F1037" s="7" t="s">
        <v>1826</v>
      </c>
      <c r="G1037" s="7" t="s">
        <v>1823</v>
      </c>
      <c r="H1037" s="8" t="s">
        <v>1827</v>
      </c>
      <c r="I1037" s="9" t="s">
        <v>1828</v>
      </c>
      <c r="J1037" s="20" t="s">
        <v>420</v>
      </c>
      <c r="K1037" s="22">
        <f>520*0.05</f>
        <v>26</v>
      </c>
      <c r="L1037" s="10">
        <v>2660</v>
      </c>
      <c r="M1037" s="10">
        <f t="shared" si="35"/>
        <v>69160</v>
      </c>
      <c r="N1037" s="25" t="s">
        <v>26</v>
      </c>
    </row>
    <row r="1038" spans="2:14" s="2" customFormat="1" ht="12.75" x14ac:dyDescent="0.2">
      <c r="B1038" s="11" t="s">
        <v>1770</v>
      </c>
      <c r="C1038" s="11" t="s">
        <v>799</v>
      </c>
      <c r="D1038" s="12" t="s">
        <v>494</v>
      </c>
      <c r="E1038" s="12" t="s">
        <v>37</v>
      </c>
      <c r="F1038" s="12" t="s">
        <v>1826</v>
      </c>
      <c r="G1038" s="13" t="s">
        <v>1823</v>
      </c>
      <c r="H1038" s="13" t="s">
        <v>1827</v>
      </c>
      <c r="I1038" s="14" t="s">
        <v>1828</v>
      </c>
      <c r="J1038" s="15" t="s">
        <v>420</v>
      </c>
      <c r="K1038" s="23">
        <v>16</v>
      </c>
      <c r="L1038" s="16">
        <v>2660</v>
      </c>
      <c r="M1038" s="17">
        <f t="shared" si="35"/>
        <v>42560</v>
      </c>
      <c r="N1038" s="26" t="s">
        <v>26</v>
      </c>
    </row>
    <row r="1039" spans="2:14" s="2" customFormat="1" ht="12.75" x14ac:dyDescent="0.2">
      <c r="B1039" s="6" t="s">
        <v>1770</v>
      </c>
      <c r="C1039" s="6" t="s">
        <v>335</v>
      </c>
      <c r="D1039" s="6" t="s">
        <v>494</v>
      </c>
      <c r="E1039" s="7" t="s">
        <v>37</v>
      </c>
      <c r="F1039" s="7" t="s">
        <v>1826</v>
      </c>
      <c r="G1039" s="7" t="s">
        <v>1823</v>
      </c>
      <c r="H1039" s="8" t="s">
        <v>1827</v>
      </c>
      <c r="I1039" s="9" t="s">
        <v>1828</v>
      </c>
      <c r="J1039" s="20" t="s">
        <v>420</v>
      </c>
      <c r="K1039" s="22">
        <v>16</v>
      </c>
      <c r="L1039" s="10">
        <v>2660</v>
      </c>
      <c r="M1039" s="10">
        <f t="shared" si="35"/>
        <v>42560</v>
      </c>
      <c r="N1039" s="25" t="s">
        <v>26</v>
      </c>
    </row>
    <row r="1040" spans="2:14" s="2" customFormat="1" ht="12.75" x14ac:dyDescent="0.2">
      <c r="B1040" s="11" t="s">
        <v>1770</v>
      </c>
      <c r="C1040" s="11" t="s">
        <v>17</v>
      </c>
      <c r="D1040" s="12" t="s">
        <v>1813</v>
      </c>
      <c r="E1040" s="12" t="s">
        <v>145</v>
      </c>
      <c r="F1040" s="12" t="s">
        <v>1829</v>
      </c>
      <c r="G1040" s="13" t="s">
        <v>1830</v>
      </c>
      <c r="H1040" s="13" t="s">
        <v>1831</v>
      </c>
      <c r="I1040" s="14" t="s">
        <v>1832</v>
      </c>
      <c r="J1040" s="15" t="s">
        <v>24</v>
      </c>
      <c r="K1040" s="23">
        <v>1500</v>
      </c>
      <c r="L1040" s="16">
        <v>200</v>
      </c>
      <c r="M1040" s="17">
        <f t="shared" si="35"/>
        <v>300000</v>
      </c>
      <c r="N1040" s="26" t="s">
        <v>26</v>
      </c>
    </row>
    <row r="1041" spans="2:14" s="2" customFormat="1" ht="25.5" x14ac:dyDescent="0.2">
      <c r="B1041" s="6" t="s">
        <v>1770</v>
      </c>
      <c r="C1041" s="6" t="s">
        <v>17</v>
      </c>
      <c r="D1041" s="6" t="s">
        <v>1813</v>
      </c>
      <c r="E1041" s="7" t="s">
        <v>145</v>
      </c>
      <c r="F1041" s="7" t="s">
        <v>285</v>
      </c>
      <c r="G1041" s="7" t="s">
        <v>1833</v>
      </c>
      <c r="H1041" s="8" t="s">
        <v>1834</v>
      </c>
      <c r="I1041" s="9" t="s">
        <v>1835</v>
      </c>
      <c r="J1041" s="20" t="s">
        <v>24</v>
      </c>
      <c r="K1041" s="22">
        <v>1500</v>
      </c>
      <c r="L1041" s="10">
        <v>700</v>
      </c>
      <c r="M1041" s="10">
        <f t="shared" si="35"/>
        <v>1050000</v>
      </c>
      <c r="N1041" s="25" t="s">
        <v>26</v>
      </c>
    </row>
    <row r="1042" spans="2:14" s="2" customFormat="1" ht="12.75" x14ac:dyDescent="0.2">
      <c r="B1042" s="11" t="s">
        <v>1770</v>
      </c>
      <c r="C1042" s="11" t="s">
        <v>17</v>
      </c>
      <c r="D1042" s="12" t="s">
        <v>1813</v>
      </c>
      <c r="E1042" s="12" t="s">
        <v>145</v>
      </c>
      <c r="F1042" s="12" t="s">
        <v>285</v>
      </c>
      <c r="G1042" s="13" t="s">
        <v>1833</v>
      </c>
      <c r="H1042" s="13" t="s">
        <v>1834</v>
      </c>
      <c r="I1042" s="14" t="s">
        <v>1836</v>
      </c>
      <c r="J1042" s="15" t="s">
        <v>24</v>
      </c>
      <c r="K1042" s="23">
        <v>2500</v>
      </c>
      <c r="L1042" s="16">
        <v>700</v>
      </c>
      <c r="M1042" s="17">
        <f t="shared" si="35"/>
        <v>1750000</v>
      </c>
      <c r="N1042" s="26" t="s">
        <v>26</v>
      </c>
    </row>
    <row r="1043" spans="2:14" s="2" customFormat="1" ht="25.5" x14ac:dyDescent="0.2">
      <c r="B1043" s="6" t="s">
        <v>1770</v>
      </c>
      <c r="C1043" s="6" t="s">
        <v>17</v>
      </c>
      <c r="D1043" s="6" t="s">
        <v>1813</v>
      </c>
      <c r="E1043" s="7" t="s">
        <v>715</v>
      </c>
      <c r="F1043" s="7" t="s">
        <v>408</v>
      </c>
      <c r="G1043" s="7" t="s">
        <v>1837</v>
      </c>
      <c r="H1043" s="8" t="s">
        <v>1838</v>
      </c>
      <c r="I1043" s="9" t="s">
        <v>1839</v>
      </c>
      <c r="J1043" s="20" t="s">
        <v>420</v>
      </c>
      <c r="K1043" s="22">
        <v>300</v>
      </c>
      <c r="L1043" s="10">
        <v>8500</v>
      </c>
      <c r="M1043" s="10">
        <f t="shared" si="35"/>
        <v>2550000</v>
      </c>
      <c r="N1043" s="25" t="s">
        <v>26</v>
      </c>
    </row>
    <row r="1044" spans="2:14" s="2" customFormat="1" ht="12.75" x14ac:dyDescent="0.2">
      <c r="B1044" s="11" t="s">
        <v>1770</v>
      </c>
      <c r="C1044" s="11" t="s">
        <v>17</v>
      </c>
      <c r="D1044" s="12" t="s">
        <v>1813</v>
      </c>
      <c r="E1044" s="12" t="s">
        <v>1840</v>
      </c>
      <c r="F1044" s="12" t="s">
        <v>1841</v>
      </c>
      <c r="G1044" s="13" t="s">
        <v>1842</v>
      </c>
      <c r="H1044" s="13" t="s">
        <v>1843</v>
      </c>
      <c r="I1044" s="14" t="s">
        <v>1844</v>
      </c>
      <c r="J1044" s="15" t="s">
        <v>420</v>
      </c>
      <c r="K1044" s="23">
        <v>100</v>
      </c>
      <c r="L1044" s="16">
        <v>130</v>
      </c>
      <c r="M1044" s="17">
        <f t="shared" si="35"/>
        <v>13000</v>
      </c>
      <c r="N1044" s="26" t="s">
        <v>26</v>
      </c>
    </row>
    <row r="1045" spans="2:14" s="2" customFormat="1" ht="12.75" x14ac:dyDescent="0.2">
      <c r="B1045" s="6" t="s">
        <v>1770</v>
      </c>
      <c r="C1045" s="6" t="s">
        <v>27</v>
      </c>
      <c r="D1045" s="6" t="s">
        <v>1813</v>
      </c>
      <c r="E1045" s="7" t="s">
        <v>1840</v>
      </c>
      <c r="F1045" s="7" t="s">
        <v>1841</v>
      </c>
      <c r="G1045" s="7" t="s">
        <v>1842</v>
      </c>
      <c r="H1045" s="8" t="s">
        <v>1843</v>
      </c>
      <c r="I1045" s="9" t="s">
        <v>1844</v>
      </c>
      <c r="J1045" s="20" t="s">
        <v>420</v>
      </c>
      <c r="K1045" s="22">
        <v>768</v>
      </c>
      <c r="L1045" s="10">
        <v>130</v>
      </c>
      <c r="M1045" s="10">
        <f t="shared" si="35"/>
        <v>99840</v>
      </c>
      <c r="N1045" s="25" t="s">
        <v>26</v>
      </c>
    </row>
    <row r="1046" spans="2:14" s="2" customFormat="1" ht="12.75" x14ac:dyDescent="0.2">
      <c r="B1046" s="11" t="s">
        <v>1770</v>
      </c>
      <c r="C1046" s="11" t="s">
        <v>28</v>
      </c>
      <c r="D1046" s="12" t="s">
        <v>1813</v>
      </c>
      <c r="E1046" s="12" t="s">
        <v>1840</v>
      </c>
      <c r="F1046" s="12" t="s">
        <v>1841</v>
      </c>
      <c r="G1046" s="13" t="s">
        <v>1842</v>
      </c>
      <c r="H1046" s="13" t="s">
        <v>1843</v>
      </c>
      <c r="I1046" s="14" t="s">
        <v>1844</v>
      </c>
      <c r="J1046" s="15" t="s">
        <v>420</v>
      </c>
      <c r="K1046" s="23">
        <v>72</v>
      </c>
      <c r="L1046" s="16">
        <v>130</v>
      </c>
      <c r="M1046" s="17">
        <f t="shared" si="35"/>
        <v>9360</v>
      </c>
      <c r="N1046" s="26" t="s">
        <v>26</v>
      </c>
    </row>
    <row r="1047" spans="2:14" s="2" customFormat="1" ht="12.75" x14ac:dyDescent="0.2">
      <c r="B1047" s="6" t="s">
        <v>1770</v>
      </c>
      <c r="C1047" s="6" t="s">
        <v>29</v>
      </c>
      <c r="D1047" s="6" t="s">
        <v>1813</v>
      </c>
      <c r="E1047" s="7" t="s">
        <v>1840</v>
      </c>
      <c r="F1047" s="7" t="s">
        <v>1841</v>
      </c>
      <c r="G1047" s="7" t="s">
        <v>1842</v>
      </c>
      <c r="H1047" s="8" t="s">
        <v>1843</v>
      </c>
      <c r="I1047" s="9" t="s">
        <v>1844</v>
      </c>
      <c r="J1047" s="20" t="s">
        <v>420</v>
      </c>
      <c r="K1047" s="22">
        <v>36</v>
      </c>
      <c r="L1047" s="10">
        <v>130</v>
      </c>
      <c r="M1047" s="10">
        <f t="shared" si="35"/>
        <v>4680</v>
      </c>
      <c r="N1047" s="25" t="s">
        <v>26</v>
      </c>
    </row>
    <row r="1048" spans="2:14" s="2" customFormat="1" ht="12.75" x14ac:dyDescent="0.2">
      <c r="B1048" s="11" t="s">
        <v>1770</v>
      </c>
      <c r="C1048" s="11" t="s">
        <v>30</v>
      </c>
      <c r="D1048" s="12" t="s">
        <v>1813</v>
      </c>
      <c r="E1048" s="12" t="s">
        <v>1840</v>
      </c>
      <c r="F1048" s="12" t="s">
        <v>1841</v>
      </c>
      <c r="G1048" s="13" t="s">
        <v>1842</v>
      </c>
      <c r="H1048" s="13" t="s">
        <v>1843</v>
      </c>
      <c r="I1048" s="14" t="s">
        <v>1844</v>
      </c>
      <c r="J1048" s="15" t="s">
        <v>420</v>
      </c>
      <c r="K1048" s="23">
        <v>60</v>
      </c>
      <c r="L1048" s="16">
        <v>130</v>
      </c>
      <c r="M1048" s="17">
        <f t="shared" si="35"/>
        <v>7800</v>
      </c>
      <c r="N1048" s="26" t="s">
        <v>26</v>
      </c>
    </row>
    <row r="1049" spans="2:14" s="2" customFormat="1" ht="12.75" x14ac:dyDescent="0.2">
      <c r="B1049" s="6" t="s">
        <v>1770</v>
      </c>
      <c r="C1049" s="6" t="s">
        <v>799</v>
      </c>
      <c r="D1049" s="6" t="s">
        <v>1813</v>
      </c>
      <c r="E1049" s="7" t="s">
        <v>1840</v>
      </c>
      <c r="F1049" s="7" t="s">
        <v>1841</v>
      </c>
      <c r="G1049" s="7" t="s">
        <v>1842</v>
      </c>
      <c r="H1049" s="8" t="s">
        <v>1843</v>
      </c>
      <c r="I1049" s="9" t="s">
        <v>1844</v>
      </c>
      <c r="J1049" s="20" t="s">
        <v>420</v>
      </c>
      <c r="K1049" s="22">
        <v>36</v>
      </c>
      <c r="L1049" s="10">
        <v>130</v>
      </c>
      <c r="M1049" s="10">
        <f t="shared" si="35"/>
        <v>4680</v>
      </c>
      <c r="N1049" s="25" t="s">
        <v>26</v>
      </c>
    </row>
    <row r="1050" spans="2:14" s="2" customFormat="1" ht="12.75" x14ac:dyDescent="0.2">
      <c r="B1050" s="11" t="s">
        <v>1770</v>
      </c>
      <c r="C1050" s="11" t="s">
        <v>335</v>
      </c>
      <c r="D1050" s="12" t="s">
        <v>1813</v>
      </c>
      <c r="E1050" s="12" t="s">
        <v>1840</v>
      </c>
      <c r="F1050" s="12" t="s">
        <v>1841</v>
      </c>
      <c r="G1050" s="13" t="s">
        <v>1842</v>
      </c>
      <c r="H1050" s="13" t="s">
        <v>1843</v>
      </c>
      <c r="I1050" s="14" t="s">
        <v>1844</v>
      </c>
      <c r="J1050" s="15" t="s">
        <v>420</v>
      </c>
      <c r="K1050" s="23">
        <v>36</v>
      </c>
      <c r="L1050" s="16">
        <v>130</v>
      </c>
      <c r="M1050" s="17">
        <f t="shared" si="35"/>
        <v>4680</v>
      </c>
      <c r="N1050" s="26" t="s">
        <v>26</v>
      </c>
    </row>
    <row r="1051" spans="2:14" s="2" customFormat="1" ht="12.75" x14ac:dyDescent="0.2">
      <c r="B1051" s="6" t="s">
        <v>1770</v>
      </c>
      <c r="C1051" s="6" t="s">
        <v>17</v>
      </c>
      <c r="D1051" s="6" t="s">
        <v>1813</v>
      </c>
      <c r="E1051" s="7" t="s">
        <v>1840</v>
      </c>
      <c r="F1051" s="7" t="s">
        <v>1841</v>
      </c>
      <c r="G1051" s="7" t="s">
        <v>1842</v>
      </c>
      <c r="H1051" s="8" t="s">
        <v>1845</v>
      </c>
      <c r="I1051" s="9" t="s">
        <v>1846</v>
      </c>
      <c r="J1051" s="20" t="s">
        <v>420</v>
      </c>
      <c r="K1051" s="22">
        <v>48</v>
      </c>
      <c r="L1051" s="10">
        <v>700</v>
      </c>
      <c r="M1051" s="10">
        <f t="shared" si="35"/>
        <v>33600</v>
      </c>
      <c r="N1051" s="25" t="s">
        <v>26</v>
      </c>
    </row>
    <row r="1052" spans="2:14" s="2" customFormat="1" ht="12.75" x14ac:dyDescent="0.2">
      <c r="B1052" s="11" t="s">
        <v>1770</v>
      </c>
      <c r="C1052" s="11" t="s">
        <v>27</v>
      </c>
      <c r="D1052" s="12" t="s">
        <v>1813</v>
      </c>
      <c r="E1052" s="12" t="s">
        <v>1840</v>
      </c>
      <c r="F1052" s="12" t="s">
        <v>1841</v>
      </c>
      <c r="G1052" s="13" t="s">
        <v>1842</v>
      </c>
      <c r="H1052" s="13" t="s">
        <v>1845</v>
      </c>
      <c r="I1052" s="14" t="s">
        <v>1846</v>
      </c>
      <c r="J1052" s="15" t="s">
        <v>420</v>
      </c>
      <c r="K1052" s="23">
        <v>192</v>
      </c>
      <c r="L1052" s="16">
        <v>700</v>
      </c>
      <c r="M1052" s="17">
        <f t="shared" si="35"/>
        <v>134400</v>
      </c>
      <c r="N1052" s="26" t="s">
        <v>26</v>
      </c>
    </row>
    <row r="1053" spans="2:14" s="2" customFormat="1" ht="12.75" x14ac:dyDescent="0.2">
      <c r="B1053" s="6" t="s">
        <v>1770</v>
      </c>
      <c r="C1053" s="6" t="s">
        <v>28</v>
      </c>
      <c r="D1053" s="6" t="s">
        <v>1813</v>
      </c>
      <c r="E1053" s="7" t="s">
        <v>1840</v>
      </c>
      <c r="F1053" s="7" t="s">
        <v>1841</v>
      </c>
      <c r="G1053" s="7" t="s">
        <v>1842</v>
      </c>
      <c r="H1053" s="8" t="s">
        <v>1845</v>
      </c>
      <c r="I1053" s="9" t="s">
        <v>1846</v>
      </c>
      <c r="J1053" s="20" t="s">
        <v>420</v>
      </c>
      <c r="K1053" s="22">
        <v>18</v>
      </c>
      <c r="L1053" s="10">
        <v>700</v>
      </c>
      <c r="M1053" s="10">
        <f t="shared" si="35"/>
        <v>12600</v>
      </c>
      <c r="N1053" s="25" t="s">
        <v>26</v>
      </c>
    </row>
    <row r="1054" spans="2:14" s="2" customFormat="1" ht="12.75" x14ac:dyDescent="0.2">
      <c r="B1054" s="11" t="s">
        <v>1770</v>
      </c>
      <c r="C1054" s="11" t="s">
        <v>29</v>
      </c>
      <c r="D1054" s="12" t="s">
        <v>1813</v>
      </c>
      <c r="E1054" s="12" t="s">
        <v>1840</v>
      </c>
      <c r="F1054" s="12" t="s">
        <v>1841</v>
      </c>
      <c r="G1054" s="13" t="s">
        <v>1842</v>
      </c>
      <c r="H1054" s="13" t="s">
        <v>1845</v>
      </c>
      <c r="I1054" s="14" t="s">
        <v>1846</v>
      </c>
      <c r="J1054" s="15" t="s">
        <v>420</v>
      </c>
      <c r="K1054" s="23">
        <v>9</v>
      </c>
      <c r="L1054" s="16">
        <v>700</v>
      </c>
      <c r="M1054" s="17">
        <f t="shared" si="35"/>
        <v>6300</v>
      </c>
      <c r="N1054" s="26" t="s">
        <v>26</v>
      </c>
    </row>
    <row r="1055" spans="2:14" s="2" customFormat="1" ht="12.75" x14ac:dyDescent="0.2">
      <c r="B1055" s="6" t="s">
        <v>1770</v>
      </c>
      <c r="C1055" s="6" t="s">
        <v>30</v>
      </c>
      <c r="D1055" s="6" t="s">
        <v>1813</v>
      </c>
      <c r="E1055" s="7" t="s">
        <v>1840</v>
      </c>
      <c r="F1055" s="7" t="s">
        <v>1841</v>
      </c>
      <c r="G1055" s="7" t="s">
        <v>1842</v>
      </c>
      <c r="H1055" s="8" t="s">
        <v>1845</v>
      </c>
      <c r="I1055" s="9" t="s">
        <v>1846</v>
      </c>
      <c r="J1055" s="20" t="s">
        <v>420</v>
      </c>
      <c r="K1055" s="22">
        <v>15</v>
      </c>
      <c r="L1055" s="10">
        <v>700</v>
      </c>
      <c r="M1055" s="10">
        <f t="shared" si="35"/>
        <v>10500</v>
      </c>
      <c r="N1055" s="25" t="s">
        <v>26</v>
      </c>
    </row>
    <row r="1056" spans="2:14" s="2" customFormat="1" ht="12.75" x14ac:dyDescent="0.2">
      <c r="B1056" s="11" t="s">
        <v>1770</v>
      </c>
      <c r="C1056" s="11" t="s">
        <v>799</v>
      </c>
      <c r="D1056" s="12" t="s">
        <v>1813</v>
      </c>
      <c r="E1056" s="12" t="s">
        <v>1840</v>
      </c>
      <c r="F1056" s="12" t="s">
        <v>1841</v>
      </c>
      <c r="G1056" s="13" t="s">
        <v>1842</v>
      </c>
      <c r="H1056" s="13" t="s">
        <v>1845</v>
      </c>
      <c r="I1056" s="14" t="s">
        <v>1846</v>
      </c>
      <c r="J1056" s="15" t="s">
        <v>420</v>
      </c>
      <c r="K1056" s="23">
        <v>9</v>
      </c>
      <c r="L1056" s="16">
        <v>700</v>
      </c>
      <c r="M1056" s="17">
        <f t="shared" si="35"/>
        <v>6300</v>
      </c>
      <c r="N1056" s="26" t="s">
        <v>26</v>
      </c>
    </row>
    <row r="1057" spans="2:14" s="2" customFormat="1" ht="12.75" x14ac:dyDescent="0.2">
      <c r="B1057" s="6" t="s">
        <v>1770</v>
      </c>
      <c r="C1057" s="6" t="s">
        <v>335</v>
      </c>
      <c r="D1057" s="6" t="s">
        <v>1813</v>
      </c>
      <c r="E1057" s="7" t="s">
        <v>1840</v>
      </c>
      <c r="F1057" s="7" t="s">
        <v>1841</v>
      </c>
      <c r="G1057" s="7" t="s">
        <v>1842</v>
      </c>
      <c r="H1057" s="8" t="s">
        <v>1845</v>
      </c>
      <c r="I1057" s="9" t="s">
        <v>1846</v>
      </c>
      <c r="J1057" s="20" t="s">
        <v>420</v>
      </c>
      <c r="K1057" s="22">
        <v>9</v>
      </c>
      <c r="L1057" s="10">
        <v>700</v>
      </c>
      <c r="M1057" s="10">
        <f t="shared" si="35"/>
        <v>6300</v>
      </c>
      <c r="N1057" s="25" t="s">
        <v>26</v>
      </c>
    </row>
    <row r="1058" spans="2:14" s="2" customFormat="1" ht="12.75" x14ac:dyDescent="0.2">
      <c r="B1058" s="11" t="s">
        <v>1770</v>
      </c>
      <c r="C1058" s="11" t="s">
        <v>17</v>
      </c>
      <c r="D1058" s="12" t="s">
        <v>1813</v>
      </c>
      <c r="E1058" s="12" t="s">
        <v>1840</v>
      </c>
      <c r="F1058" s="12" t="s">
        <v>1841</v>
      </c>
      <c r="G1058" s="13" t="s">
        <v>1842</v>
      </c>
      <c r="H1058" s="13" t="s">
        <v>1847</v>
      </c>
      <c r="I1058" s="14" t="s">
        <v>1848</v>
      </c>
      <c r="J1058" s="15" t="s">
        <v>420</v>
      </c>
      <c r="K1058" s="23">
        <v>96</v>
      </c>
      <c r="L1058" s="16">
        <v>600</v>
      </c>
      <c r="M1058" s="17">
        <f t="shared" si="35"/>
        <v>57600</v>
      </c>
      <c r="N1058" s="26" t="s">
        <v>26</v>
      </c>
    </row>
    <row r="1059" spans="2:14" s="2" customFormat="1" ht="12.75" x14ac:dyDescent="0.2">
      <c r="B1059" s="6" t="s">
        <v>1770</v>
      </c>
      <c r="C1059" s="6" t="s">
        <v>27</v>
      </c>
      <c r="D1059" s="6" t="s">
        <v>1813</v>
      </c>
      <c r="E1059" s="7" t="s">
        <v>1840</v>
      </c>
      <c r="F1059" s="7" t="s">
        <v>1841</v>
      </c>
      <c r="G1059" s="7" t="s">
        <v>1842</v>
      </c>
      <c r="H1059" s="8" t="s">
        <v>1847</v>
      </c>
      <c r="I1059" s="9" t="s">
        <v>1848</v>
      </c>
      <c r="J1059" s="20" t="s">
        <v>420</v>
      </c>
      <c r="K1059" s="22">
        <v>384</v>
      </c>
      <c r="L1059" s="10">
        <v>600</v>
      </c>
      <c r="M1059" s="10">
        <f t="shared" si="35"/>
        <v>230400</v>
      </c>
      <c r="N1059" s="25" t="s">
        <v>26</v>
      </c>
    </row>
    <row r="1060" spans="2:14" s="2" customFormat="1" ht="12.75" x14ac:dyDescent="0.2">
      <c r="B1060" s="11" t="s">
        <v>1770</v>
      </c>
      <c r="C1060" s="11" t="s">
        <v>28</v>
      </c>
      <c r="D1060" s="12" t="s">
        <v>1813</v>
      </c>
      <c r="E1060" s="12" t="s">
        <v>1840</v>
      </c>
      <c r="F1060" s="12" t="s">
        <v>1841</v>
      </c>
      <c r="G1060" s="13" t="s">
        <v>1842</v>
      </c>
      <c r="H1060" s="13" t="s">
        <v>1847</v>
      </c>
      <c r="I1060" s="14" t="s">
        <v>1848</v>
      </c>
      <c r="J1060" s="15" t="s">
        <v>420</v>
      </c>
      <c r="K1060" s="23">
        <v>36</v>
      </c>
      <c r="L1060" s="16">
        <v>600</v>
      </c>
      <c r="M1060" s="17">
        <f t="shared" si="35"/>
        <v>21600</v>
      </c>
      <c r="N1060" s="26" t="s">
        <v>26</v>
      </c>
    </row>
    <row r="1061" spans="2:14" s="2" customFormat="1" ht="12.75" x14ac:dyDescent="0.2">
      <c r="B1061" s="6" t="s">
        <v>1770</v>
      </c>
      <c r="C1061" s="6" t="s">
        <v>29</v>
      </c>
      <c r="D1061" s="6" t="s">
        <v>1813</v>
      </c>
      <c r="E1061" s="7" t="s">
        <v>1840</v>
      </c>
      <c r="F1061" s="7" t="s">
        <v>1841</v>
      </c>
      <c r="G1061" s="7" t="s">
        <v>1842</v>
      </c>
      <c r="H1061" s="8" t="s">
        <v>1847</v>
      </c>
      <c r="I1061" s="9" t="s">
        <v>1848</v>
      </c>
      <c r="J1061" s="20" t="s">
        <v>420</v>
      </c>
      <c r="K1061" s="22">
        <v>18</v>
      </c>
      <c r="L1061" s="10">
        <v>600</v>
      </c>
      <c r="M1061" s="10">
        <f t="shared" si="35"/>
        <v>10800</v>
      </c>
      <c r="N1061" s="25" t="s">
        <v>26</v>
      </c>
    </row>
    <row r="1062" spans="2:14" s="2" customFormat="1" ht="12.75" x14ac:dyDescent="0.2">
      <c r="B1062" s="11" t="s">
        <v>1770</v>
      </c>
      <c r="C1062" s="11" t="s">
        <v>30</v>
      </c>
      <c r="D1062" s="12" t="s">
        <v>1813</v>
      </c>
      <c r="E1062" s="12" t="s">
        <v>1840</v>
      </c>
      <c r="F1062" s="12" t="s">
        <v>1841</v>
      </c>
      <c r="G1062" s="13" t="s">
        <v>1842</v>
      </c>
      <c r="H1062" s="13" t="s">
        <v>1847</v>
      </c>
      <c r="I1062" s="14" t="s">
        <v>1848</v>
      </c>
      <c r="J1062" s="15" t="s">
        <v>420</v>
      </c>
      <c r="K1062" s="23">
        <v>30</v>
      </c>
      <c r="L1062" s="16">
        <v>600</v>
      </c>
      <c r="M1062" s="17">
        <f t="shared" si="35"/>
        <v>18000</v>
      </c>
      <c r="N1062" s="26" t="s">
        <v>26</v>
      </c>
    </row>
    <row r="1063" spans="2:14" s="2" customFormat="1" ht="12.75" x14ac:dyDescent="0.2">
      <c r="B1063" s="6" t="s">
        <v>1770</v>
      </c>
      <c r="C1063" s="6" t="s">
        <v>799</v>
      </c>
      <c r="D1063" s="6" t="s">
        <v>1813</v>
      </c>
      <c r="E1063" s="7" t="s">
        <v>1840</v>
      </c>
      <c r="F1063" s="7" t="s">
        <v>1841</v>
      </c>
      <c r="G1063" s="7" t="s">
        <v>1842</v>
      </c>
      <c r="H1063" s="8" t="s">
        <v>1847</v>
      </c>
      <c r="I1063" s="9" t="s">
        <v>1848</v>
      </c>
      <c r="J1063" s="20" t="s">
        <v>420</v>
      </c>
      <c r="K1063" s="22">
        <v>18</v>
      </c>
      <c r="L1063" s="10">
        <v>600</v>
      </c>
      <c r="M1063" s="10">
        <f t="shared" si="35"/>
        <v>10800</v>
      </c>
      <c r="N1063" s="25" t="s">
        <v>26</v>
      </c>
    </row>
    <row r="1064" spans="2:14" s="2" customFormat="1" ht="12.75" x14ac:dyDescent="0.2">
      <c r="B1064" s="11" t="s">
        <v>1770</v>
      </c>
      <c r="C1064" s="11" t="s">
        <v>335</v>
      </c>
      <c r="D1064" s="12" t="s">
        <v>1813</v>
      </c>
      <c r="E1064" s="12" t="s">
        <v>1840</v>
      </c>
      <c r="F1064" s="12" t="s">
        <v>1841</v>
      </c>
      <c r="G1064" s="13" t="s">
        <v>1842</v>
      </c>
      <c r="H1064" s="13" t="s">
        <v>1847</v>
      </c>
      <c r="I1064" s="14" t="s">
        <v>1848</v>
      </c>
      <c r="J1064" s="15" t="s">
        <v>420</v>
      </c>
      <c r="K1064" s="23">
        <v>18</v>
      </c>
      <c r="L1064" s="16">
        <v>600</v>
      </c>
      <c r="M1064" s="17">
        <f t="shared" si="35"/>
        <v>10800</v>
      </c>
      <c r="N1064" s="26" t="s">
        <v>26</v>
      </c>
    </row>
    <row r="1065" spans="2:14" s="2" customFormat="1" ht="12.75" x14ac:dyDescent="0.2">
      <c r="B1065" s="6" t="s">
        <v>1770</v>
      </c>
      <c r="C1065" s="6" t="s">
        <v>17</v>
      </c>
      <c r="D1065" s="6" t="s">
        <v>1813</v>
      </c>
      <c r="E1065" s="7" t="s">
        <v>82</v>
      </c>
      <c r="F1065" s="7" t="s">
        <v>76</v>
      </c>
      <c r="G1065" s="7" t="s">
        <v>1849</v>
      </c>
      <c r="H1065" s="8" t="s">
        <v>1850</v>
      </c>
      <c r="I1065" s="9" t="s">
        <v>1851</v>
      </c>
      <c r="J1065" s="20" t="s">
        <v>24</v>
      </c>
      <c r="K1065" s="22">
        <v>192</v>
      </c>
      <c r="L1065" s="10">
        <v>550</v>
      </c>
      <c r="M1065" s="10">
        <f t="shared" si="35"/>
        <v>105600</v>
      </c>
      <c r="N1065" s="25" t="s">
        <v>26</v>
      </c>
    </row>
    <row r="1066" spans="2:14" s="2" customFormat="1" ht="12.75" x14ac:dyDescent="0.2">
      <c r="B1066" s="11" t="s">
        <v>1770</v>
      </c>
      <c r="C1066" s="11" t="s">
        <v>27</v>
      </c>
      <c r="D1066" s="12" t="s">
        <v>1813</v>
      </c>
      <c r="E1066" s="12" t="s">
        <v>82</v>
      </c>
      <c r="F1066" s="12" t="s">
        <v>76</v>
      </c>
      <c r="G1066" s="13" t="s">
        <v>1849</v>
      </c>
      <c r="H1066" s="13" t="s">
        <v>1850</v>
      </c>
      <c r="I1066" s="14" t="s">
        <v>1851</v>
      </c>
      <c r="J1066" s="15" t="s">
        <v>24</v>
      </c>
      <c r="K1066" s="23">
        <v>768</v>
      </c>
      <c r="L1066" s="16">
        <v>550</v>
      </c>
      <c r="M1066" s="17">
        <f t="shared" si="35"/>
        <v>422400</v>
      </c>
      <c r="N1066" s="26" t="s">
        <v>26</v>
      </c>
    </row>
    <row r="1067" spans="2:14" s="2" customFormat="1" ht="12.75" x14ac:dyDescent="0.2">
      <c r="B1067" s="6" t="s">
        <v>1770</v>
      </c>
      <c r="C1067" s="6" t="s">
        <v>28</v>
      </c>
      <c r="D1067" s="6" t="s">
        <v>1813</v>
      </c>
      <c r="E1067" s="7" t="s">
        <v>82</v>
      </c>
      <c r="F1067" s="7" t="s">
        <v>76</v>
      </c>
      <c r="G1067" s="7" t="s">
        <v>1849</v>
      </c>
      <c r="H1067" s="8" t="s">
        <v>1850</v>
      </c>
      <c r="I1067" s="9" t="s">
        <v>1851</v>
      </c>
      <c r="J1067" s="20" t="s">
        <v>24</v>
      </c>
      <c r="K1067" s="22">
        <v>72</v>
      </c>
      <c r="L1067" s="10">
        <v>550</v>
      </c>
      <c r="M1067" s="10">
        <f t="shared" si="35"/>
        <v>39600</v>
      </c>
      <c r="N1067" s="25" t="s">
        <v>26</v>
      </c>
    </row>
    <row r="1068" spans="2:14" s="2" customFormat="1" ht="12.75" x14ac:dyDescent="0.2">
      <c r="B1068" s="11" t="s">
        <v>1770</v>
      </c>
      <c r="C1068" s="11" t="s">
        <v>29</v>
      </c>
      <c r="D1068" s="12" t="s">
        <v>1813</v>
      </c>
      <c r="E1068" s="12" t="s">
        <v>82</v>
      </c>
      <c r="F1068" s="12" t="s">
        <v>76</v>
      </c>
      <c r="G1068" s="13" t="s">
        <v>1849</v>
      </c>
      <c r="H1068" s="13" t="s">
        <v>1850</v>
      </c>
      <c r="I1068" s="14" t="s">
        <v>1851</v>
      </c>
      <c r="J1068" s="15" t="s">
        <v>24</v>
      </c>
      <c r="K1068" s="23">
        <v>36</v>
      </c>
      <c r="L1068" s="16">
        <v>550</v>
      </c>
      <c r="M1068" s="17">
        <f t="shared" si="35"/>
        <v>19800</v>
      </c>
      <c r="N1068" s="26" t="s">
        <v>26</v>
      </c>
    </row>
    <row r="1069" spans="2:14" s="2" customFormat="1" ht="12.75" x14ac:dyDescent="0.2">
      <c r="B1069" s="6" t="s">
        <v>1770</v>
      </c>
      <c r="C1069" s="6" t="s">
        <v>30</v>
      </c>
      <c r="D1069" s="6" t="s">
        <v>1813</v>
      </c>
      <c r="E1069" s="7" t="s">
        <v>82</v>
      </c>
      <c r="F1069" s="7" t="s">
        <v>76</v>
      </c>
      <c r="G1069" s="7" t="s">
        <v>1849</v>
      </c>
      <c r="H1069" s="8" t="s">
        <v>1850</v>
      </c>
      <c r="I1069" s="9" t="s">
        <v>1851</v>
      </c>
      <c r="J1069" s="20" t="s">
        <v>24</v>
      </c>
      <c r="K1069" s="22">
        <v>60</v>
      </c>
      <c r="L1069" s="10">
        <v>550</v>
      </c>
      <c r="M1069" s="10">
        <f t="shared" si="35"/>
        <v>33000</v>
      </c>
      <c r="N1069" s="25" t="s">
        <v>26</v>
      </c>
    </row>
    <row r="1070" spans="2:14" s="2" customFormat="1" ht="12.75" x14ac:dyDescent="0.2">
      <c r="B1070" s="11" t="s">
        <v>1770</v>
      </c>
      <c r="C1070" s="11" t="s">
        <v>799</v>
      </c>
      <c r="D1070" s="12" t="s">
        <v>1813</v>
      </c>
      <c r="E1070" s="12" t="s">
        <v>82</v>
      </c>
      <c r="F1070" s="12" t="s">
        <v>76</v>
      </c>
      <c r="G1070" s="13" t="s">
        <v>1849</v>
      </c>
      <c r="H1070" s="13" t="s">
        <v>1850</v>
      </c>
      <c r="I1070" s="14" t="s">
        <v>1851</v>
      </c>
      <c r="J1070" s="15" t="s">
        <v>24</v>
      </c>
      <c r="K1070" s="23">
        <v>36</v>
      </c>
      <c r="L1070" s="16">
        <v>550</v>
      </c>
      <c r="M1070" s="17">
        <f t="shared" si="35"/>
        <v>19800</v>
      </c>
      <c r="N1070" s="26" t="s">
        <v>26</v>
      </c>
    </row>
    <row r="1071" spans="2:14" s="2" customFormat="1" ht="12.75" x14ac:dyDescent="0.2">
      <c r="B1071" s="6" t="s">
        <v>1770</v>
      </c>
      <c r="C1071" s="6" t="s">
        <v>335</v>
      </c>
      <c r="D1071" s="6" t="s">
        <v>1813</v>
      </c>
      <c r="E1071" s="7" t="s">
        <v>82</v>
      </c>
      <c r="F1071" s="7" t="s">
        <v>76</v>
      </c>
      <c r="G1071" s="7" t="s">
        <v>1849</v>
      </c>
      <c r="H1071" s="8" t="s">
        <v>1850</v>
      </c>
      <c r="I1071" s="9" t="s">
        <v>1851</v>
      </c>
      <c r="J1071" s="20" t="s">
        <v>24</v>
      </c>
      <c r="K1071" s="22">
        <v>36</v>
      </c>
      <c r="L1071" s="10">
        <v>550</v>
      </c>
      <c r="M1071" s="10">
        <f t="shared" si="35"/>
        <v>19800</v>
      </c>
      <c r="N1071" s="25" t="s">
        <v>26</v>
      </c>
    </row>
    <row r="1072" spans="2:14" s="2" customFormat="1" ht="12.75" x14ac:dyDescent="0.2">
      <c r="B1072" s="11" t="s">
        <v>1770</v>
      </c>
      <c r="C1072" s="11" t="s">
        <v>17</v>
      </c>
      <c r="D1072" s="12" t="s">
        <v>1813</v>
      </c>
      <c r="E1072" s="12" t="s">
        <v>235</v>
      </c>
      <c r="F1072" s="12" t="s">
        <v>1852</v>
      </c>
      <c r="G1072" s="13" t="s">
        <v>1853</v>
      </c>
      <c r="H1072" s="13" t="s">
        <v>1854</v>
      </c>
      <c r="I1072" s="14" t="s">
        <v>1855</v>
      </c>
      <c r="J1072" s="15" t="s">
        <v>420</v>
      </c>
      <c r="K1072" s="23">
        <v>290</v>
      </c>
      <c r="L1072" s="16">
        <v>350</v>
      </c>
      <c r="M1072" s="17">
        <f t="shared" si="35"/>
        <v>101500</v>
      </c>
      <c r="N1072" s="26" t="s">
        <v>26</v>
      </c>
    </row>
    <row r="1073" spans="2:14" s="2" customFormat="1" ht="12.75" x14ac:dyDescent="0.2">
      <c r="B1073" s="6" t="s">
        <v>1770</v>
      </c>
      <c r="C1073" s="6" t="s">
        <v>27</v>
      </c>
      <c r="D1073" s="6" t="s">
        <v>1813</v>
      </c>
      <c r="E1073" s="7" t="s">
        <v>235</v>
      </c>
      <c r="F1073" s="7" t="s">
        <v>1852</v>
      </c>
      <c r="G1073" s="7" t="s">
        <v>1853</v>
      </c>
      <c r="H1073" s="8" t="s">
        <v>1854</v>
      </c>
      <c r="I1073" s="9" t="s">
        <v>1855</v>
      </c>
      <c r="J1073" s="20" t="s">
        <v>420</v>
      </c>
      <c r="K1073" s="22">
        <v>1150</v>
      </c>
      <c r="L1073" s="10">
        <v>350</v>
      </c>
      <c r="M1073" s="10">
        <f t="shared" si="35"/>
        <v>402500</v>
      </c>
      <c r="N1073" s="25" t="s">
        <v>26</v>
      </c>
    </row>
    <row r="1074" spans="2:14" s="2" customFormat="1" ht="12.75" x14ac:dyDescent="0.2">
      <c r="B1074" s="11" t="s">
        <v>1770</v>
      </c>
      <c r="C1074" s="11" t="s">
        <v>28</v>
      </c>
      <c r="D1074" s="12" t="s">
        <v>1813</v>
      </c>
      <c r="E1074" s="12" t="s">
        <v>235</v>
      </c>
      <c r="F1074" s="12" t="s">
        <v>1852</v>
      </c>
      <c r="G1074" s="13" t="s">
        <v>1853</v>
      </c>
      <c r="H1074" s="13" t="s">
        <v>1854</v>
      </c>
      <c r="I1074" s="14" t="s">
        <v>1855</v>
      </c>
      <c r="J1074" s="15" t="s">
        <v>420</v>
      </c>
      <c r="K1074" s="23">
        <v>108</v>
      </c>
      <c r="L1074" s="16">
        <v>350</v>
      </c>
      <c r="M1074" s="17">
        <f t="shared" si="35"/>
        <v>37800</v>
      </c>
      <c r="N1074" s="26" t="s">
        <v>26</v>
      </c>
    </row>
    <row r="1075" spans="2:14" s="2" customFormat="1" ht="12.75" x14ac:dyDescent="0.2">
      <c r="B1075" s="6" t="s">
        <v>1770</v>
      </c>
      <c r="C1075" s="6" t="s">
        <v>29</v>
      </c>
      <c r="D1075" s="6" t="s">
        <v>1813</v>
      </c>
      <c r="E1075" s="7" t="s">
        <v>235</v>
      </c>
      <c r="F1075" s="7" t="s">
        <v>1852</v>
      </c>
      <c r="G1075" s="7" t="s">
        <v>1853</v>
      </c>
      <c r="H1075" s="8" t="s">
        <v>1854</v>
      </c>
      <c r="I1075" s="9" t="s">
        <v>1855</v>
      </c>
      <c r="J1075" s="20" t="s">
        <v>420</v>
      </c>
      <c r="K1075" s="22">
        <v>56</v>
      </c>
      <c r="L1075" s="10">
        <v>350</v>
      </c>
      <c r="M1075" s="10">
        <f t="shared" si="35"/>
        <v>19600</v>
      </c>
      <c r="N1075" s="25" t="s">
        <v>26</v>
      </c>
    </row>
    <row r="1076" spans="2:14" s="2" customFormat="1" ht="12.75" x14ac:dyDescent="0.2">
      <c r="B1076" s="11" t="s">
        <v>1770</v>
      </c>
      <c r="C1076" s="11" t="s">
        <v>30</v>
      </c>
      <c r="D1076" s="12" t="s">
        <v>1813</v>
      </c>
      <c r="E1076" s="12" t="s">
        <v>235</v>
      </c>
      <c r="F1076" s="12" t="s">
        <v>1852</v>
      </c>
      <c r="G1076" s="13" t="s">
        <v>1853</v>
      </c>
      <c r="H1076" s="13" t="s">
        <v>1854</v>
      </c>
      <c r="I1076" s="14" t="s">
        <v>1855</v>
      </c>
      <c r="J1076" s="15" t="s">
        <v>420</v>
      </c>
      <c r="K1076" s="23">
        <v>90</v>
      </c>
      <c r="L1076" s="16">
        <v>350</v>
      </c>
      <c r="M1076" s="17">
        <f t="shared" si="35"/>
        <v>31500</v>
      </c>
      <c r="N1076" s="26" t="s">
        <v>26</v>
      </c>
    </row>
    <row r="1077" spans="2:14" s="2" customFormat="1" ht="12.75" x14ac:dyDescent="0.2">
      <c r="B1077" s="6" t="s">
        <v>1770</v>
      </c>
      <c r="C1077" s="6" t="s">
        <v>799</v>
      </c>
      <c r="D1077" s="6" t="s">
        <v>1813</v>
      </c>
      <c r="E1077" s="7" t="s">
        <v>235</v>
      </c>
      <c r="F1077" s="7" t="s">
        <v>1852</v>
      </c>
      <c r="G1077" s="7" t="s">
        <v>1853</v>
      </c>
      <c r="H1077" s="8" t="s">
        <v>1854</v>
      </c>
      <c r="I1077" s="9" t="s">
        <v>1855</v>
      </c>
      <c r="J1077" s="20" t="s">
        <v>420</v>
      </c>
      <c r="K1077" s="22">
        <v>50</v>
      </c>
      <c r="L1077" s="10">
        <v>350</v>
      </c>
      <c r="M1077" s="10">
        <f t="shared" si="35"/>
        <v>17500</v>
      </c>
      <c r="N1077" s="25" t="s">
        <v>26</v>
      </c>
    </row>
    <row r="1078" spans="2:14" s="2" customFormat="1" ht="12.75" x14ac:dyDescent="0.2">
      <c r="B1078" s="11" t="s">
        <v>1770</v>
      </c>
      <c r="C1078" s="11" t="s">
        <v>335</v>
      </c>
      <c r="D1078" s="12" t="s">
        <v>1813</v>
      </c>
      <c r="E1078" s="12" t="s">
        <v>235</v>
      </c>
      <c r="F1078" s="12" t="s">
        <v>1852</v>
      </c>
      <c r="G1078" s="13" t="s">
        <v>1853</v>
      </c>
      <c r="H1078" s="13" t="s">
        <v>1854</v>
      </c>
      <c r="I1078" s="14" t="s">
        <v>1855</v>
      </c>
      <c r="J1078" s="15" t="s">
        <v>420</v>
      </c>
      <c r="K1078" s="23">
        <v>56</v>
      </c>
      <c r="L1078" s="16">
        <v>350</v>
      </c>
      <c r="M1078" s="17">
        <f t="shared" si="35"/>
        <v>19600</v>
      </c>
      <c r="N1078" s="26" t="s">
        <v>26</v>
      </c>
    </row>
    <row r="1079" spans="2:14" s="2" customFormat="1" ht="51" x14ac:dyDescent="0.2">
      <c r="B1079" s="6" t="s">
        <v>1770</v>
      </c>
      <c r="C1079" s="6" t="s">
        <v>17</v>
      </c>
      <c r="D1079" s="6" t="s">
        <v>1813</v>
      </c>
      <c r="E1079" s="7" t="s">
        <v>19</v>
      </c>
      <c r="F1079" s="7" t="s">
        <v>1856</v>
      </c>
      <c r="G1079" s="7" t="s">
        <v>1857</v>
      </c>
      <c r="H1079" s="8" t="s">
        <v>1858</v>
      </c>
      <c r="I1079" s="9" t="s">
        <v>1859</v>
      </c>
      <c r="J1079" s="20" t="s">
        <v>24</v>
      </c>
      <c r="K1079" s="22">
        <v>1</v>
      </c>
      <c r="L1079" s="10">
        <v>43642.5</v>
      </c>
      <c r="M1079" s="10">
        <f t="shared" si="35"/>
        <v>43642.5</v>
      </c>
      <c r="N1079" s="25" t="s">
        <v>26</v>
      </c>
    </row>
    <row r="1080" spans="2:14" s="2" customFormat="1" ht="63.75" x14ac:dyDescent="0.2">
      <c r="B1080" s="11" t="s">
        <v>1770</v>
      </c>
      <c r="C1080" s="11" t="s">
        <v>17</v>
      </c>
      <c r="D1080" s="12" t="s">
        <v>1813</v>
      </c>
      <c r="E1080" s="12" t="s">
        <v>19</v>
      </c>
      <c r="F1080" s="12" t="s">
        <v>1860</v>
      </c>
      <c r="G1080" s="13" t="s">
        <v>1861</v>
      </c>
      <c r="H1080" s="13" t="s">
        <v>1862</v>
      </c>
      <c r="I1080" s="14" t="s">
        <v>1863</v>
      </c>
      <c r="J1080" s="15" t="s">
        <v>24</v>
      </c>
      <c r="K1080" s="23">
        <v>1</v>
      </c>
      <c r="L1080" s="16">
        <v>17836.5</v>
      </c>
      <c r="M1080" s="17">
        <f t="shared" si="35"/>
        <v>17836.5</v>
      </c>
      <c r="N1080" s="26" t="s">
        <v>26</v>
      </c>
    </row>
    <row r="1081" spans="2:14" s="2" customFormat="1" ht="12.75" x14ac:dyDescent="0.2">
      <c r="B1081" s="6" t="s">
        <v>1770</v>
      </c>
      <c r="C1081" s="6" t="s">
        <v>17</v>
      </c>
      <c r="D1081" s="6" t="s">
        <v>1813</v>
      </c>
      <c r="E1081" s="7" t="s">
        <v>1428</v>
      </c>
      <c r="F1081" s="7" t="s">
        <v>1864</v>
      </c>
      <c r="G1081" s="7" t="s">
        <v>1865</v>
      </c>
      <c r="H1081" s="8" t="s">
        <v>1866</v>
      </c>
      <c r="I1081" s="9" t="s">
        <v>1867</v>
      </c>
      <c r="J1081" s="20" t="s">
        <v>420</v>
      </c>
      <c r="K1081" s="22">
        <v>120</v>
      </c>
      <c r="L1081" s="10">
        <v>2650</v>
      </c>
      <c r="M1081" s="10">
        <f t="shared" si="35"/>
        <v>318000</v>
      </c>
      <c r="N1081" s="25" t="s">
        <v>26</v>
      </c>
    </row>
    <row r="1082" spans="2:14" s="2" customFormat="1" ht="12.75" x14ac:dyDescent="0.2">
      <c r="B1082" s="11" t="s">
        <v>1770</v>
      </c>
      <c r="C1082" s="11" t="s">
        <v>27</v>
      </c>
      <c r="D1082" s="12" t="s">
        <v>1813</v>
      </c>
      <c r="E1082" s="12" t="s">
        <v>1428</v>
      </c>
      <c r="F1082" s="12" t="s">
        <v>1864</v>
      </c>
      <c r="G1082" s="13" t="s">
        <v>1865</v>
      </c>
      <c r="H1082" s="13" t="s">
        <v>1866</v>
      </c>
      <c r="I1082" s="14" t="s">
        <v>1867</v>
      </c>
      <c r="J1082" s="15" t="s">
        <v>420</v>
      </c>
      <c r="K1082" s="23">
        <v>480</v>
      </c>
      <c r="L1082" s="16">
        <v>2650</v>
      </c>
      <c r="M1082" s="17">
        <f t="shared" si="35"/>
        <v>1272000</v>
      </c>
      <c r="N1082" s="26" t="s">
        <v>26</v>
      </c>
    </row>
    <row r="1083" spans="2:14" s="2" customFormat="1" ht="12.75" x14ac:dyDescent="0.2">
      <c r="B1083" s="6" t="s">
        <v>1770</v>
      </c>
      <c r="C1083" s="6" t="s">
        <v>28</v>
      </c>
      <c r="D1083" s="6" t="s">
        <v>1813</v>
      </c>
      <c r="E1083" s="7" t="s">
        <v>1428</v>
      </c>
      <c r="F1083" s="7" t="s">
        <v>1864</v>
      </c>
      <c r="G1083" s="7" t="s">
        <v>1865</v>
      </c>
      <c r="H1083" s="8" t="s">
        <v>1866</v>
      </c>
      <c r="I1083" s="9" t="s">
        <v>1867</v>
      </c>
      <c r="J1083" s="20" t="s">
        <v>420</v>
      </c>
      <c r="K1083" s="22">
        <v>45</v>
      </c>
      <c r="L1083" s="10">
        <v>2650</v>
      </c>
      <c r="M1083" s="10">
        <f t="shared" si="35"/>
        <v>119250</v>
      </c>
      <c r="N1083" s="25" t="s">
        <v>26</v>
      </c>
    </row>
    <row r="1084" spans="2:14" s="2" customFormat="1" ht="12.75" x14ac:dyDescent="0.2">
      <c r="B1084" s="11" t="s">
        <v>1770</v>
      </c>
      <c r="C1084" s="11" t="s">
        <v>29</v>
      </c>
      <c r="D1084" s="12" t="s">
        <v>1813</v>
      </c>
      <c r="E1084" s="12" t="s">
        <v>1428</v>
      </c>
      <c r="F1084" s="12" t="s">
        <v>1864</v>
      </c>
      <c r="G1084" s="13" t="s">
        <v>1865</v>
      </c>
      <c r="H1084" s="13" t="s">
        <v>1866</v>
      </c>
      <c r="I1084" s="14" t="s">
        <v>1867</v>
      </c>
      <c r="J1084" s="15" t="s">
        <v>420</v>
      </c>
      <c r="K1084" s="23">
        <v>25</v>
      </c>
      <c r="L1084" s="16">
        <v>2650</v>
      </c>
      <c r="M1084" s="17">
        <f t="shared" si="35"/>
        <v>66250</v>
      </c>
      <c r="N1084" s="26" t="s">
        <v>26</v>
      </c>
    </row>
    <row r="1085" spans="2:14" s="2" customFormat="1" ht="12.75" x14ac:dyDescent="0.2">
      <c r="B1085" s="6" t="s">
        <v>1770</v>
      </c>
      <c r="C1085" s="6" t="s">
        <v>30</v>
      </c>
      <c r="D1085" s="6" t="s">
        <v>1813</v>
      </c>
      <c r="E1085" s="7" t="s">
        <v>1428</v>
      </c>
      <c r="F1085" s="7" t="s">
        <v>1864</v>
      </c>
      <c r="G1085" s="7" t="s">
        <v>1865</v>
      </c>
      <c r="H1085" s="8" t="s">
        <v>1866</v>
      </c>
      <c r="I1085" s="9" t="s">
        <v>1867</v>
      </c>
      <c r="J1085" s="20" t="s">
        <v>420</v>
      </c>
      <c r="K1085" s="22">
        <v>36</v>
      </c>
      <c r="L1085" s="10">
        <v>2650</v>
      </c>
      <c r="M1085" s="10">
        <f t="shared" si="35"/>
        <v>95400</v>
      </c>
      <c r="N1085" s="25" t="s">
        <v>26</v>
      </c>
    </row>
    <row r="1086" spans="2:14" s="2" customFormat="1" ht="12.75" x14ac:dyDescent="0.2">
      <c r="B1086" s="11" t="s">
        <v>1770</v>
      </c>
      <c r="C1086" s="11" t="s">
        <v>799</v>
      </c>
      <c r="D1086" s="12" t="s">
        <v>1813</v>
      </c>
      <c r="E1086" s="12" t="s">
        <v>1428</v>
      </c>
      <c r="F1086" s="12" t="s">
        <v>1864</v>
      </c>
      <c r="G1086" s="13" t="s">
        <v>1865</v>
      </c>
      <c r="H1086" s="13" t="s">
        <v>1866</v>
      </c>
      <c r="I1086" s="14" t="s">
        <v>1867</v>
      </c>
      <c r="J1086" s="15" t="s">
        <v>420</v>
      </c>
      <c r="K1086" s="23">
        <v>24</v>
      </c>
      <c r="L1086" s="16">
        <v>2650</v>
      </c>
      <c r="M1086" s="17">
        <f t="shared" si="35"/>
        <v>63600</v>
      </c>
      <c r="N1086" s="26" t="s">
        <v>26</v>
      </c>
    </row>
    <row r="1087" spans="2:14" s="2" customFormat="1" ht="12.75" x14ac:dyDescent="0.2">
      <c r="B1087" s="6" t="s">
        <v>1770</v>
      </c>
      <c r="C1087" s="6" t="s">
        <v>335</v>
      </c>
      <c r="D1087" s="6" t="s">
        <v>1813</v>
      </c>
      <c r="E1087" s="7" t="s">
        <v>1428</v>
      </c>
      <c r="F1087" s="7" t="s">
        <v>1864</v>
      </c>
      <c r="G1087" s="7" t="s">
        <v>1865</v>
      </c>
      <c r="H1087" s="8" t="s">
        <v>1866</v>
      </c>
      <c r="I1087" s="9" t="s">
        <v>1867</v>
      </c>
      <c r="J1087" s="20" t="s">
        <v>420</v>
      </c>
      <c r="K1087" s="22">
        <v>5</v>
      </c>
      <c r="L1087" s="10">
        <v>2650</v>
      </c>
      <c r="M1087" s="10">
        <f t="shared" si="35"/>
        <v>13250</v>
      </c>
      <c r="N1087" s="25" t="s">
        <v>26</v>
      </c>
    </row>
    <row r="1088" spans="2:14" s="2" customFormat="1" ht="12.75" x14ac:dyDescent="0.2">
      <c r="B1088" s="11" t="s">
        <v>1770</v>
      </c>
      <c r="C1088" s="11" t="s">
        <v>17</v>
      </c>
      <c r="D1088" s="12" t="s">
        <v>1813</v>
      </c>
      <c r="E1088" s="12" t="s">
        <v>1428</v>
      </c>
      <c r="F1088" s="12" t="s">
        <v>1868</v>
      </c>
      <c r="G1088" s="13" t="s">
        <v>1869</v>
      </c>
      <c r="H1088" s="13" t="s">
        <v>1870</v>
      </c>
      <c r="I1088" s="14" t="s">
        <v>1871</v>
      </c>
      <c r="J1088" s="15" t="s">
        <v>420</v>
      </c>
      <c r="K1088" s="23">
        <v>80</v>
      </c>
      <c r="L1088" s="16">
        <v>2650</v>
      </c>
      <c r="M1088" s="17">
        <f t="shared" si="35"/>
        <v>212000</v>
      </c>
      <c r="N1088" s="26" t="s">
        <v>26</v>
      </c>
    </row>
    <row r="1089" spans="2:14" s="2" customFormat="1" ht="12.75" x14ac:dyDescent="0.2">
      <c r="B1089" s="6" t="s">
        <v>1770</v>
      </c>
      <c r="C1089" s="6" t="s">
        <v>27</v>
      </c>
      <c r="D1089" s="6" t="s">
        <v>1813</v>
      </c>
      <c r="E1089" s="7" t="s">
        <v>1428</v>
      </c>
      <c r="F1089" s="7" t="s">
        <v>1868</v>
      </c>
      <c r="G1089" s="7" t="s">
        <v>1869</v>
      </c>
      <c r="H1089" s="8" t="s">
        <v>1870</v>
      </c>
      <c r="I1089" s="9" t="s">
        <v>1871</v>
      </c>
      <c r="J1089" s="20" t="s">
        <v>420</v>
      </c>
      <c r="K1089" s="22">
        <v>320</v>
      </c>
      <c r="L1089" s="10">
        <v>2650</v>
      </c>
      <c r="M1089" s="10">
        <f t="shared" si="35"/>
        <v>848000</v>
      </c>
      <c r="N1089" s="25" t="s">
        <v>26</v>
      </c>
    </row>
    <row r="1090" spans="2:14" s="2" customFormat="1" ht="12.75" x14ac:dyDescent="0.2">
      <c r="B1090" s="11" t="s">
        <v>1770</v>
      </c>
      <c r="C1090" s="11" t="s">
        <v>28</v>
      </c>
      <c r="D1090" s="12" t="s">
        <v>1813</v>
      </c>
      <c r="E1090" s="12" t="s">
        <v>1428</v>
      </c>
      <c r="F1090" s="12" t="s">
        <v>1868</v>
      </c>
      <c r="G1090" s="13" t="s">
        <v>1869</v>
      </c>
      <c r="H1090" s="13" t="s">
        <v>1870</v>
      </c>
      <c r="I1090" s="14" t="s">
        <v>1871</v>
      </c>
      <c r="J1090" s="15" t="s">
        <v>420</v>
      </c>
      <c r="K1090" s="23">
        <v>30</v>
      </c>
      <c r="L1090" s="16">
        <v>2650</v>
      </c>
      <c r="M1090" s="17">
        <f t="shared" si="35"/>
        <v>79500</v>
      </c>
      <c r="N1090" s="26" t="s">
        <v>26</v>
      </c>
    </row>
    <row r="1091" spans="2:14" s="2" customFormat="1" ht="12.75" x14ac:dyDescent="0.2">
      <c r="B1091" s="6" t="s">
        <v>1770</v>
      </c>
      <c r="C1091" s="6" t="s">
        <v>29</v>
      </c>
      <c r="D1091" s="6" t="s">
        <v>1813</v>
      </c>
      <c r="E1091" s="7" t="s">
        <v>1428</v>
      </c>
      <c r="F1091" s="7" t="s">
        <v>1868</v>
      </c>
      <c r="G1091" s="7" t="s">
        <v>1869</v>
      </c>
      <c r="H1091" s="8" t="s">
        <v>1870</v>
      </c>
      <c r="I1091" s="9" t="s">
        <v>1871</v>
      </c>
      <c r="J1091" s="20" t="s">
        <v>420</v>
      </c>
      <c r="K1091" s="22">
        <v>15</v>
      </c>
      <c r="L1091" s="10">
        <v>2650</v>
      </c>
      <c r="M1091" s="10">
        <f t="shared" si="35"/>
        <v>39750</v>
      </c>
      <c r="N1091" s="25" t="s">
        <v>26</v>
      </c>
    </row>
    <row r="1092" spans="2:14" s="2" customFormat="1" ht="12.75" x14ac:dyDescent="0.2">
      <c r="B1092" s="11" t="s">
        <v>1770</v>
      </c>
      <c r="C1092" s="11" t="s">
        <v>30</v>
      </c>
      <c r="D1092" s="12" t="s">
        <v>1813</v>
      </c>
      <c r="E1092" s="12" t="s">
        <v>1428</v>
      </c>
      <c r="F1092" s="12" t="s">
        <v>1868</v>
      </c>
      <c r="G1092" s="13" t="s">
        <v>1869</v>
      </c>
      <c r="H1092" s="13" t="s">
        <v>1870</v>
      </c>
      <c r="I1092" s="14" t="s">
        <v>1871</v>
      </c>
      <c r="J1092" s="15" t="s">
        <v>420</v>
      </c>
      <c r="K1092" s="23">
        <v>25</v>
      </c>
      <c r="L1092" s="16">
        <v>2650</v>
      </c>
      <c r="M1092" s="17">
        <f t="shared" si="35"/>
        <v>66250</v>
      </c>
      <c r="N1092" s="26" t="s">
        <v>26</v>
      </c>
    </row>
    <row r="1093" spans="2:14" s="2" customFormat="1" ht="12.75" x14ac:dyDescent="0.2">
      <c r="B1093" s="6" t="s">
        <v>1770</v>
      </c>
      <c r="C1093" s="6" t="s">
        <v>799</v>
      </c>
      <c r="D1093" s="6" t="s">
        <v>1813</v>
      </c>
      <c r="E1093" s="7" t="s">
        <v>1428</v>
      </c>
      <c r="F1093" s="7" t="s">
        <v>1868</v>
      </c>
      <c r="G1093" s="7" t="s">
        <v>1869</v>
      </c>
      <c r="H1093" s="8" t="s">
        <v>1870</v>
      </c>
      <c r="I1093" s="9" t="s">
        <v>1871</v>
      </c>
      <c r="J1093" s="20" t="s">
        <v>420</v>
      </c>
      <c r="K1093" s="22">
        <v>15</v>
      </c>
      <c r="L1093" s="10">
        <v>2650</v>
      </c>
      <c r="M1093" s="10">
        <f t="shared" si="35"/>
        <v>39750</v>
      </c>
      <c r="N1093" s="25" t="s">
        <v>26</v>
      </c>
    </row>
    <row r="1094" spans="2:14" s="2" customFormat="1" ht="12.75" x14ac:dyDescent="0.2">
      <c r="B1094" s="11" t="s">
        <v>1770</v>
      </c>
      <c r="C1094" s="11" t="s">
        <v>335</v>
      </c>
      <c r="D1094" s="12" t="s">
        <v>1813</v>
      </c>
      <c r="E1094" s="12" t="s">
        <v>1428</v>
      </c>
      <c r="F1094" s="12" t="s">
        <v>1868</v>
      </c>
      <c r="G1094" s="13" t="s">
        <v>1869</v>
      </c>
      <c r="H1094" s="13" t="s">
        <v>1870</v>
      </c>
      <c r="I1094" s="14" t="s">
        <v>1871</v>
      </c>
      <c r="J1094" s="15" t="s">
        <v>420</v>
      </c>
      <c r="K1094" s="23">
        <v>5</v>
      </c>
      <c r="L1094" s="16">
        <v>2650</v>
      </c>
      <c r="M1094" s="17">
        <f t="shared" si="35"/>
        <v>13250</v>
      </c>
      <c r="N1094" s="26" t="s">
        <v>26</v>
      </c>
    </row>
    <row r="1095" spans="2:14" s="2" customFormat="1" ht="25.5" x14ac:dyDescent="0.2">
      <c r="B1095" s="6" t="s">
        <v>1770</v>
      </c>
      <c r="C1095" s="6" t="s">
        <v>17</v>
      </c>
      <c r="D1095" s="6" t="s">
        <v>1813</v>
      </c>
      <c r="E1095" s="7" t="s">
        <v>1428</v>
      </c>
      <c r="F1095" s="7" t="s">
        <v>1872</v>
      </c>
      <c r="G1095" s="7" t="s">
        <v>1865</v>
      </c>
      <c r="H1095" s="8" t="s">
        <v>1873</v>
      </c>
      <c r="I1095" s="9" t="s">
        <v>1874</v>
      </c>
      <c r="J1095" s="20" t="s">
        <v>420</v>
      </c>
      <c r="K1095" s="22">
        <v>120</v>
      </c>
      <c r="L1095" s="10">
        <v>2650</v>
      </c>
      <c r="M1095" s="10">
        <f t="shared" si="35"/>
        <v>318000</v>
      </c>
      <c r="N1095" s="25" t="s">
        <v>26</v>
      </c>
    </row>
    <row r="1096" spans="2:14" s="2" customFormat="1" ht="25.5" x14ac:dyDescent="0.2">
      <c r="B1096" s="11" t="s">
        <v>1770</v>
      </c>
      <c r="C1096" s="11" t="s">
        <v>27</v>
      </c>
      <c r="D1096" s="12" t="s">
        <v>1813</v>
      </c>
      <c r="E1096" s="12" t="s">
        <v>1428</v>
      </c>
      <c r="F1096" s="12" t="s">
        <v>1872</v>
      </c>
      <c r="G1096" s="13" t="s">
        <v>1865</v>
      </c>
      <c r="H1096" s="13" t="s">
        <v>1873</v>
      </c>
      <c r="I1096" s="14" t="s">
        <v>1874</v>
      </c>
      <c r="J1096" s="15" t="s">
        <v>420</v>
      </c>
      <c r="K1096" s="23">
        <v>480</v>
      </c>
      <c r="L1096" s="16">
        <v>2650</v>
      </c>
      <c r="M1096" s="17">
        <f t="shared" si="35"/>
        <v>1272000</v>
      </c>
      <c r="N1096" s="26" t="s">
        <v>26</v>
      </c>
    </row>
    <row r="1097" spans="2:14" s="2" customFormat="1" ht="25.5" x14ac:dyDescent="0.2">
      <c r="B1097" s="6" t="s">
        <v>1770</v>
      </c>
      <c r="C1097" s="6" t="s">
        <v>28</v>
      </c>
      <c r="D1097" s="6" t="s">
        <v>1813</v>
      </c>
      <c r="E1097" s="7" t="s">
        <v>1428</v>
      </c>
      <c r="F1097" s="7" t="s">
        <v>1872</v>
      </c>
      <c r="G1097" s="7" t="s">
        <v>1865</v>
      </c>
      <c r="H1097" s="8" t="s">
        <v>1873</v>
      </c>
      <c r="I1097" s="9" t="s">
        <v>1874</v>
      </c>
      <c r="J1097" s="20" t="s">
        <v>420</v>
      </c>
      <c r="K1097" s="22">
        <v>45</v>
      </c>
      <c r="L1097" s="10">
        <v>2650</v>
      </c>
      <c r="M1097" s="10">
        <f t="shared" si="35"/>
        <v>119250</v>
      </c>
      <c r="N1097" s="25" t="s">
        <v>26</v>
      </c>
    </row>
    <row r="1098" spans="2:14" s="2" customFormat="1" ht="25.5" x14ac:dyDescent="0.2">
      <c r="B1098" s="11" t="s">
        <v>1770</v>
      </c>
      <c r="C1098" s="11" t="s">
        <v>29</v>
      </c>
      <c r="D1098" s="12" t="s">
        <v>1813</v>
      </c>
      <c r="E1098" s="12" t="s">
        <v>1428</v>
      </c>
      <c r="F1098" s="12" t="s">
        <v>1872</v>
      </c>
      <c r="G1098" s="13" t="s">
        <v>1865</v>
      </c>
      <c r="H1098" s="13" t="s">
        <v>1873</v>
      </c>
      <c r="I1098" s="14" t="s">
        <v>1874</v>
      </c>
      <c r="J1098" s="15" t="s">
        <v>420</v>
      </c>
      <c r="K1098" s="23">
        <v>25</v>
      </c>
      <c r="L1098" s="16">
        <v>2650</v>
      </c>
      <c r="M1098" s="17">
        <f t="shared" si="35"/>
        <v>66250</v>
      </c>
      <c r="N1098" s="26" t="s">
        <v>26</v>
      </c>
    </row>
    <row r="1099" spans="2:14" s="2" customFormat="1" ht="25.5" x14ac:dyDescent="0.2">
      <c r="B1099" s="6" t="s">
        <v>1770</v>
      </c>
      <c r="C1099" s="6" t="s">
        <v>30</v>
      </c>
      <c r="D1099" s="6" t="s">
        <v>1813</v>
      </c>
      <c r="E1099" s="7" t="s">
        <v>1428</v>
      </c>
      <c r="F1099" s="7" t="s">
        <v>1872</v>
      </c>
      <c r="G1099" s="7" t="s">
        <v>1865</v>
      </c>
      <c r="H1099" s="8" t="s">
        <v>1873</v>
      </c>
      <c r="I1099" s="9" t="s">
        <v>1874</v>
      </c>
      <c r="J1099" s="20" t="s">
        <v>420</v>
      </c>
      <c r="K1099" s="22">
        <v>36</v>
      </c>
      <c r="L1099" s="10">
        <v>2650</v>
      </c>
      <c r="M1099" s="10">
        <f t="shared" si="35"/>
        <v>95400</v>
      </c>
      <c r="N1099" s="25" t="s">
        <v>26</v>
      </c>
    </row>
    <row r="1100" spans="2:14" s="2" customFormat="1" ht="25.5" x14ac:dyDescent="0.2">
      <c r="B1100" s="11" t="s">
        <v>1770</v>
      </c>
      <c r="C1100" s="11" t="s">
        <v>799</v>
      </c>
      <c r="D1100" s="12" t="s">
        <v>1813</v>
      </c>
      <c r="E1100" s="12" t="s">
        <v>1428</v>
      </c>
      <c r="F1100" s="12" t="s">
        <v>1872</v>
      </c>
      <c r="G1100" s="13" t="s">
        <v>1865</v>
      </c>
      <c r="H1100" s="13" t="s">
        <v>1873</v>
      </c>
      <c r="I1100" s="14" t="s">
        <v>1874</v>
      </c>
      <c r="J1100" s="15" t="s">
        <v>420</v>
      </c>
      <c r="K1100" s="23">
        <v>24</v>
      </c>
      <c r="L1100" s="16">
        <v>2650</v>
      </c>
      <c r="M1100" s="17">
        <f t="shared" ref="M1100:M1163" si="36">+L1100*K1100</f>
        <v>63600</v>
      </c>
      <c r="N1100" s="26" t="s">
        <v>26</v>
      </c>
    </row>
    <row r="1101" spans="2:14" s="2" customFormat="1" ht="25.5" x14ac:dyDescent="0.2">
      <c r="B1101" s="6" t="s">
        <v>1770</v>
      </c>
      <c r="C1101" s="6" t="s">
        <v>335</v>
      </c>
      <c r="D1101" s="6" t="s">
        <v>1813</v>
      </c>
      <c r="E1101" s="7" t="s">
        <v>1428</v>
      </c>
      <c r="F1101" s="7" t="s">
        <v>1872</v>
      </c>
      <c r="G1101" s="7" t="s">
        <v>1865</v>
      </c>
      <c r="H1101" s="8" t="s">
        <v>1873</v>
      </c>
      <c r="I1101" s="9" t="s">
        <v>1874</v>
      </c>
      <c r="J1101" s="20" t="s">
        <v>420</v>
      </c>
      <c r="K1101" s="22">
        <v>20</v>
      </c>
      <c r="L1101" s="10">
        <v>2650</v>
      </c>
      <c r="M1101" s="10">
        <f t="shared" si="36"/>
        <v>53000</v>
      </c>
      <c r="N1101" s="25" t="s">
        <v>26</v>
      </c>
    </row>
    <row r="1102" spans="2:14" s="2" customFormat="1" ht="25.5" x14ac:dyDescent="0.2">
      <c r="B1102" s="11" t="s">
        <v>1770</v>
      </c>
      <c r="C1102" s="11" t="s">
        <v>17</v>
      </c>
      <c r="D1102" s="12" t="s">
        <v>494</v>
      </c>
      <c r="E1102" s="12" t="s">
        <v>1102</v>
      </c>
      <c r="F1102" s="12" t="s">
        <v>1875</v>
      </c>
      <c r="G1102" s="13" t="s">
        <v>1876</v>
      </c>
      <c r="H1102" s="13" t="s">
        <v>1877</v>
      </c>
      <c r="I1102" s="14" t="s">
        <v>1878</v>
      </c>
      <c r="J1102" s="15" t="s">
        <v>86</v>
      </c>
      <c r="K1102" s="23">
        <v>240</v>
      </c>
      <c r="L1102" s="16">
        <v>120</v>
      </c>
      <c r="M1102" s="17">
        <f t="shared" si="36"/>
        <v>28800</v>
      </c>
      <c r="N1102" s="26" t="s">
        <v>26</v>
      </c>
    </row>
    <row r="1103" spans="2:14" s="2" customFormat="1" ht="25.5" x14ac:dyDescent="0.2">
      <c r="B1103" s="6" t="s">
        <v>1770</v>
      </c>
      <c r="C1103" s="6" t="s">
        <v>27</v>
      </c>
      <c r="D1103" s="6" t="s">
        <v>494</v>
      </c>
      <c r="E1103" s="7" t="s">
        <v>1102</v>
      </c>
      <c r="F1103" s="7" t="s">
        <v>1875</v>
      </c>
      <c r="G1103" s="7" t="s">
        <v>1876</v>
      </c>
      <c r="H1103" s="8" t="s">
        <v>1877</v>
      </c>
      <c r="I1103" s="9" t="s">
        <v>1878</v>
      </c>
      <c r="J1103" s="20" t="s">
        <v>86</v>
      </c>
      <c r="K1103" s="22">
        <v>960</v>
      </c>
      <c r="L1103" s="10">
        <v>120</v>
      </c>
      <c r="M1103" s="10">
        <f t="shared" si="36"/>
        <v>115200</v>
      </c>
      <c r="N1103" s="25" t="s">
        <v>26</v>
      </c>
    </row>
    <row r="1104" spans="2:14" s="2" customFormat="1" ht="25.5" x14ac:dyDescent="0.2">
      <c r="B1104" s="11" t="s">
        <v>1770</v>
      </c>
      <c r="C1104" s="11" t="s">
        <v>28</v>
      </c>
      <c r="D1104" s="12" t="s">
        <v>494</v>
      </c>
      <c r="E1104" s="12" t="s">
        <v>1102</v>
      </c>
      <c r="F1104" s="12" t="s">
        <v>1875</v>
      </c>
      <c r="G1104" s="13" t="s">
        <v>1876</v>
      </c>
      <c r="H1104" s="13" t="s">
        <v>1877</v>
      </c>
      <c r="I1104" s="14" t="s">
        <v>1878</v>
      </c>
      <c r="J1104" s="15" t="s">
        <v>86</v>
      </c>
      <c r="K1104" s="23">
        <v>90</v>
      </c>
      <c r="L1104" s="16">
        <v>120</v>
      </c>
      <c r="M1104" s="17">
        <f t="shared" si="36"/>
        <v>10800</v>
      </c>
      <c r="N1104" s="26" t="s">
        <v>26</v>
      </c>
    </row>
    <row r="1105" spans="2:14" s="2" customFormat="1" ht="25.5" x14ac:dyDescent="0.2">
      <c r="B1105" s="6" t="s">
        <v>1770</v>
      </c>
      <c r="C1105" s="6" t="s">
        <v>29</v>
      </c>
      <c r="D1105" s="6" t="s">
        <v>494</v>
      </c>
      <c r="E1105" s="7" t="s">
        <v>1102</v>
      </c>
      <c r="F1105" s="7" t="s">
        <v>1875</v>
      </c>
      <c r="G1105" s="7" t="s">
        <v>1876</v>
      </c>
      <c r="H1105" s="8" t="s">
        <v>1877</v>
      </c>
      <c r="I1105" s="9" t="s">
        <v>1878</v>
      </c>
      <c r="J1105" s="20" t="s">
        <v>86</v>
      </c>
      <c r="K1105" s="22">
        <v>45</v>
      </c>
      <c r="L1105" s="10">
        <v>120</v>
      </c>
      <c r="M1105" s="10">
        <f t="shared" si="36"/>
        <v>5400</v>
      </c>
      <c r="N1105" s="25" t="s">
        <v>26</v>
      </c>
    </row>
    <row r="1106" spans="2:14" s="2" customFormat="1" ht="25.5" x14ac:dyDescent="0.2">
      <c r="B1106" s="11" t="s">
        <v>1770</v>
      </c>
      <c r="C1106" s="11" t="s">
        <v>30</v>
      </c>
      <c r="D1106" s="12" t="s">
        <v>494</v>
      </c>
      <c r="E1106" s="12" t="s">
        <v>1102</v>
      </c>
      <c r="F1106" s="12" t="s">
        <v>1875</v>
      </c>
      <c r="G1106" s="13" t="s">
        <v>1876</v>
      </c>
      <c r="H1106" s="13" t="s">
        <v>1877</v>
      </c>
      <c r="I1106" s="14" t="s">
        <v>1878</v>
      </c>
      <c r="J1106" s="15" t="s">
        <v>86</v>
      </c>
      <c r="K1106" s="23">
        <f>1500*0.05</f>
        <v>75</v>
      </c>
      <c r="L1106" s="16">
        <v>120</v>
      </c>
      <c r="M1106" s="17">
        <f t="shared" si="36"/>
        <v>9000</v>
      </c>
      <c r="N1106" s="26" t="s">
        <v>26</v>
      </c>
    </row>
    <row r="1107" spans="2:14" s="2" customFormat="1" ht="25.5" x14ac:dyDescent="0.2">
      <c r="B1107" s="6" t="s">
        <v>1770</v>
      </c>
      <c r="C1107" s="6" t="s">
        <v>799</v>
      </c>
      <c r="D1107" s="6" t="s">
        <v>494</v>
      </c>
      <c r="E1107" s="7" t="s">
        <v>1102</v>
      </c>
      <c r="F1107" s="7" t="s">
        <v>1875</v>
      </c>
      <c r="G1107" s="7" t="s">
        <v>1876</v>
      </c>
      <c r="H1107" s="8" t="s">
        <v>1877</v>
      </c>
      <c r="I1107" s="9" t="s">
        <v>1878</v>
      </c>
      <c r="J1107" s="20" t="s">
        <v>86</v>
      </c>
      <c r="K1107" s="22">
        <v>45</v>
      </c>
      <c r="L1107" s="10">
        <v>120</v>
      </c>
      <c r="M1107" s="10">
        <f t="shared" si="36"/>
        <v>5400</v>
      </c>
      <c r="N1107" s="25" t="s">
        <v>26</v>
      </c>
    </row>
    <row r="1108" spans="2:14" s="2" customFormat="1" ht="25.5" x14ac:dyDescent="0.2">
      <c r="B1108" s="11" t="s">
        <v>1770</v>
      </c>
      <c r="C1108" s="11" t="s">
        <v>335</v>
      </c>
      <c r="D1108" s="12" t="s">
        <v>494</v>
      </c>
      <c r="E1108" s="12" t="s">
        <v>1102</v>
      </c>
      <c r="F1108" s="12" t="s">
        <v>1875</v>
      </c>
      <c r="G1108" s="13" t="s">
        <v>1876</v>
      </c>
      <c r="H1108" s="13" t="s">
        <v>1877</v>
      </c>
      <c r="I1108" s="14" t="s">
        <v>1878</v>
      </c>
      <c r="J1108" s="15" t="s">
        <v>86</v>
      </c>
      <c r="K1108" s="23">
        <v>45</v>
      </c>
      <c r="L1108" s="16">
        <v>120</v>
      </c>
      <c r="M1108" s="17">
        <f t="shared" si="36"/>
        <v>5400</v>
      </c>
      <c r="N1108" s="26" t="s">
        <v>26</v>
      </c>
    </row>
    <row r="1109" spans="2:14" s="2" customFormat="1" ht="12.75" x14ac:dyDescent="0.2">
      <c r="B1109" s="6" t="s">
        <v>1770</v>
      </c>
      <c r="C1109" s="6" t="s">
        <v>17</v>
      </c>
      <c r="D1109" s="6" t="s">
        <v>1407</v>
      </c>
      <c r="E1109" s="7" t="s">
        <v>1879</v>
      </c>
      <c r="F1109" s="7" t="s">
        <v>1880</v>
      </c>
      <c r="G1109" s="7" t="s">
        <v>1881</v>
      </c>
      <c r="H1109" s="8" t="s">
        <v>1882</v>
      </c>
      <c r="I1109" s="9" t="s">
        <v>1883</v>
      </c>
      <c r="J1109" s="20" t="s">
        <v>1337</v>
      </c>
      <c r="K1109" s="22">
        <v>100</v>
      </c>
      <c r="L1109" s="10">
        <v>13000</v>
      </c>
      <c r="M1109" s="10">
        <f t="shared" si="36"/>
        <v>1300000</v>
      </c>
      <c r="N1109" s="25" t="s">
        <v>26</v>
      </c>
    </row>
    <row r="1110" spans="2:14" s="2" customFormat="1" ht="12.75" x14ac:dyDescent="0.2">
      <c r="B1110" s="11" t="s">
        <v>1770</v>
      </c>
      <c r="C1110" s="11" t="s">
        <v>17</v>
      </c>
      <c r="D1110" s="12" t="s">
        <v>1813</v>
      </c>
      <c r="E1110" s="12" t="s">
        <v>615</v>
      </c>
      <c r="F1110" s="12" t="s">
        <v>1884</v>
      </c>
      <c r="G1110" s="13" t="s">
        <v>1885</v>
      </c>
      <c r="H1110" s="13" t="s">
        <v>1886</v>
      </c>
      <c r="I1110" s="14" t="s">
        <v>1887</v>
      </c>
      <c r="J1110" s="15" t="s">
        <v>420</v>
      </c>
      <c r="K1110" s="23">
        <v>320</v>
      </c>
      <c r="L1110" s="16">
        <v>600</v>
      </c>
      <c r="M1110" s="17">
        <f t="shared" si="36"/>
        <v>192000</v>
      </c>
      <c r="N1110" s="26" t="s">
        <v>26</v>
      </c>
    </row>
    <row r="1111" spans="2:14" s="2" customFormat="1" ht="12.75" x14ac:dyDescent="0.2">
      <c r="B1111" s="6" t="s">
        <v>1770</v>
      </c>
      <c r="C1111" s="6" t="s">
        <v>27</v>
      </c>
      <c r="D1111" s="6" t="s">
        <v>1813</v>
      </c>
      <c r="E1111" s="7" t="s">
        <v>615</v>
      </c>
      <c r="F1111" s="7" t="s">
        <v>1884</v>
      </c>
      <c r="G1111" s="7" t="s">
        <v>1885</v>
      </c>
      <c r="H1111" s="8" t="s">
        <v>1886</v>
      </c>
      <c r="I1111" s="9" t="s">
        <v>1887</v>
      </c>
      <c r="J1111" s="20" t="s">
        <v>420</v>
      </c>
      <c r="K1111" s="22">
        <v>1280</v>
      </c>
      <c r="L1111" s="10">
        <v>600</v>
      </c>
      <c r="M1111" s="10">
        <f t="shared" si="36"/>
        <v>768000</v>
      </c>
      <c r="N1111" s="25" t="s">
        <v>26</v>
      </c>
    </row>
    <row r="1112" spans="2:14" s="2" customFormat="1" ht="12.75" x14ac:dyDescent="0.2">
      <c r="B1112" s="11" t="s">
        <v>1770</v>
      </c>
      <c r="C1112" s="11" t="s">
        <v>28</v>
      </c>
      <c r="D1112" s="12" t="s">
        <v>1813</v>
      </c>
      <c r="E1112" s="12" t="s">
        <v>615</v>
      </c>
      <c r="F1112" s="12" t="s">
        <v>1884</v>
      </c>
      <c r="G1112" s="13" t="s">
        <v>1885</v>
      </c>
      <c r="H1112" s="13" t="s">
        <v>1886</v>
      </c>
      <c r="I1112" s="14" t="s">
        <v>1887</v>
      </c>
      <c r="J1112" s="15" t="s">
        <v>420</v>
      </c>
      <c r="K1112" s="23">
        <v>120</v>
      </c>
      <c r="L1112" s="16">
        <v>600</v>
      </c>
      <c r="M1112" s="17">
        <f t="shared" si="36"/>
        <v>72000</v>
      </c>
      <c r="N1112" s="26" t="s">
        <v>26</v>
      </c>
    </row>
    <row r="1113" spans="2:14" s="2" customFormat="1" ht="12.75" x14ac:dyDescent="0.2">
      <c r="B1113" s="6" t="s">
        <v>1770</v>
      </c>
      <c r="C1113" s="6" t="s">
        <v>29</v>
      </c>
      <c r="D1113" s="6" t="s">
        <v>1813</v>
      </c>
      <c r="E1113" s="7" t="s">
        <v>615</v>
      </c>
      <c r="F1113" s="7" t="s">
        <v>1884</v>
      </c>
      <c r="G1113" s="7" t="s">
        <v>1885</v>
      </c>
      <c r="H1113" s="8" t="s">
        <v>1886</v>
      </c>
      <c r="I1113" s="9" t="s">
        <v>1887</v>
      </c>
      <c r="J1113" s="20" t="s">
        <v>420</v>
      </c>
      <c r="K1113" s="22">
        <v>60</v>
      </c>
      <c r="L1113" s="10">
        <v>600</v>
      </c>
      <c r="M1113" s="10">
        <f t="shared" si="36"/>
        <v>36000</v>
      </c>
      <c r="N1113" s="25" t="s">
        <v>26</v>
      </c>
    </row>
    <row r="1114" spans="2:14" s="2" customFormat="1" ht="12.75" x14ac:dyDescent="0.2">
      <c r="B1114" s="11" t="s">
        <v>1770</v>
      </c>
      <c r="C1114" s="11" t="s">
        <v>30</v>
      </c>
      <c r="D1114" s="12" t="s">
        <v>1813</v>
      </c>
      <c r="E1114" s="12" t="s">
        <v>615</v>
      </c>
      <c r="F1114" s="12" t="s">
        <v>1884</v>
      </c>
      <c r="G1114" s="13" t="s">
        <v>1885</v>
      </c>
      <c r="H1114" s="13" t="s">
        <v>1886</v>
      </c>
      <c r="I1114" s="14" t="s">
        <v>1887</v>
      </c>
      <c r="J1114" s="15" t="s">
        <v>420</v>
      </c>
      <c r="K1114" s="23">
        <v>100</v>
      </c>
      <c r="L1114" s="16">
        <v>600</v>
      </c>
      <c r="M1114" s="17">
        <f t="shared" si="36"/>
        <v>60000</v>
      </c>
      <c r="N1114" s="26" t="s">
        <v>26</v>
      </c>
    </row>
    <row r="1115" spans="2:14" s="2" customFormat="1" ht="12.75" x14ac:dyDescent="0.2">
      <c r="B1115" s="6" t="s">
        <v>1770</v>
      </c>
      <c r="C1115" s="6" t="s">
        <v>799</v>
      </c>
      <c r="D1115" s="6" t="s">
        <v>1813</v>
      </c>
      <c r="E1115" s="7" t="s">
        <v>615</v>
      </c>
      <c r="F1115" s="7" t="s">
        <v>1884</v>
      </c>
      <c r="G1115" s="7" t="s">
        <v>1885</v>
      </c>
      <c r="H1115" s="8" t="s">
        <v>1886</v>
      </c>
      <c r="I1115" s="9" t="s">
        <v>1887</v>
      </c>
      <c r="J1115" s="20" t="s">
        <v>420</v>
      </c>
      <c r="K1115" s="22">
        <v>60</v>
      </c>
      <c r="L1115" s="10">
        <v>600</v>
      </c>
      <c r="M1115" s="10">
        <f t="shared" si="36"/>
        <v>36000</v>
      </c>
      <c r="N1115" s="25" t="s">
        <v>26</v>
      </c>
    </row>
    <row r="1116" spans="2:14" s="2" customFormat="1" ht="12.75" x14ac:dyDescent="0.2">
      <c r="B1116" s="11" t="s">
        <v>1770</v>
      </c>
      <c r="C1116" s="11" t="s">
        <v>335</v>
      </c>
      <c r="D1116" s="12" t="s">
        <v>1813</v>
      </c>
      <c r="E1116" s="12" t="s">
        <v>615</v>
      </c>
      <c r="F1116" s="12" t="s">
        <v>1884</v>
      </c>
      <c r="G1116" s="13" t="s">
        <v>1885</v>
      </c>
      <c r="H1116" s="13" t="s">
        <v>1886</v>
      </c>
      <c r="I1116" s="14" t="s">
        <v>1887</v>
      </c>
      <c r="J1116" s="15" t="s">
        <v>420</v>
      </c>
      <c r="K1116" s="23">
        <v>60</v>
      </c>
      <c r="L1116" s="16">
        <v>600</v>
      </c>
      <c r="M1116" s="17">
        <f t="shared" si="36"/>
        <v>36000</v>
      </c>
      <c r="N1116" s="26" t="s">
        <v>26</v>
      </c>
    </row>
    <row r="1117" spans="2:14" s="2" customFormat="1" ht="12.75" x14ac:dyDescent="0.2">
      <c r="B1117" s="6" t="s">
        <v>1770</v>
      </c>
      <c r="C1117" s="6" t="s">
        <v>17</v>
      </c>
      <c r="D1117" s="6" t="s">
        <v>494</v>
      </c>
      <c r="E1117" s="7" t="s">
        <v>37</v>
      </c>
      <c r="F1117" s="7" t="s">
        <v>1888</v>
      </c>
      <c r="G1117" s="7" t="s">
        <v>1823</v>
      </c>
      <c r="H1117" s="8" t="s">
        <v>1889</v>
      </c>
      <c r="I1117" s="9" t="s">
        <v>1890</v>
      </c>
      <c r="J1117" s="20" t="s">
        <v>24</v>
      </c>
      <c r="K1117" s="22">
        <v>288</v>
      </c>
      <c r="L1117" s="10">
        <v>750</v>
      </c>
      <c r="M1117" s="10">
        <f t="shared" si="36"/>
        <v>216000</v>
      </c>
      <c r="N1117" s="25" t="s">
        <v>26</v>
      </c>
    </row>
    <row r="1118" spans="2:14" s="2" customFormat="1" ht="12.75" x14ac:dyDescent="0.2">
      <c r="B1118" s="11" t="s">
        <v>1770</v>
      </c>
      <c r="C1118" s="11" t="s">
        <v>27</v>
      </c>
      <c r="D1118" s="12" t="s">
        <v>494</v>
      </c>
      <c r="E1118" s="12" t="s">
        <v>37</v>
      </c>
      <c r="F1118" s="12" t="s">
        <v>1888</v>
      </c>
      <c r="G1118" s="13" t="s">
        <v>1823</v>
      </c>
      <c r="H1118" s="13" t="s">
        <v>1889</v>
      </c>
      <c r="I1118" s="14" t="s">
        <v>1890</v>
      </c>
      <c r="J1118" s="15" t="s">
        <v>24</v>
      </c>
      <c r="K1118" s="23">
        <v>1152</v>
      </c>
      <c r="L1118" s="16">
        <v>750</v>
      </c>
      <c r="M1118" s="17">
        <f t="shared" si="36"/>
        <v>864000</v>
      </c>
      <c r="N1118" s="26" t="s">
        <v>26</v>
      </c>
    </row>
    <row r="1119" spans="2:14" s="2" customFormat="1" ht="12.75" x14ac:dyDescent="0.2">
      <c r="B1119" s="6" t="s">
        <v>1770</v>
      </c>
      <c r="C1119" s="6" t="s">
        <v>28</v>
      </c>
      <c r="D1119" s="6" t="s">
        <v>494</v>
      </c>
      <c r="E1119" s="7" t="s">
        <v>37</v>
      </c>
      <c r="F1119" s="7" t="s">
        <v>1888</v>
      </c>
      <c r="G1119" s="7" t="s">
        <v>1823</v>
      </c>
      <c r="H1119" s="8" t="s">
        <v>1889</v>
      </c>
      <c r="I1119" s="9" t="s">
        <v>1890</v>
      </c>
      <c r="J1119" s="20" t="s">
        <v>24</v>
      </c>
      <c r="K1119" s="22">
        <v>108</v>
      </c>
      <c r="L1119" s="10">
        <v>750</v>
      </c>
      <c r="M1119" s="10">
        <f t="shared" si="36"/>
        <v>81000</v>
      </c>
      <c r="N1119" s="25" t="s">
        <v>26</v>
      </c>
    </row>
    <row r="1120" spans="2:14" s="2" customFormat="1" ht="12.75" x14ac:dyDescent="0.2">
      <c r="B1120" s="11" t="s">
        <v>1770</v>
      </c>
      <c r="C1120" s="11" t="s">
        <v>29</v>
      </c>
      <c r="D1120" s="12" t="s">
        <v>494</v>
      </c>
      <c r="E1120" s="12" t="s">
        <v>37</v>
      </c>
      <c r="F1120" s="12" t="s">
        <v>1888</v>
      </c>
      <c r="G1120" s="13" t="s">
        <v>1823</v>
      </c>
      <c r="H1120" s="13" t="s">
        <v>1889</v>
      </c>
      <c r="I1120" s="14" t="s">
        <v>1890</v>
      </c>
      <c r="J1120" s="15" t="s">
        <v>24</v>
      </c>
      <c r="K1120" s="23">
        <v>54</v>
      </c>
      <c r="L1120" s="16">
        <v>750</v>
      </c>
      <c r="M1120" s="17">
        <f t="shared" si="36"/>
        <v>40500</v>
      </c>
      <c r="N1120" s="26" t="s">
        <v>26</v>
      </c>
    </row>
    <row r="1121" spans="2:14" s="2" customFormat="1" ht="12.75" x14ac:dyDescent="0.2">
      <c r="B1121" s="6" t="s">
        <v>1770</v>
      </c>
      <c r="C1121" s="6" t="s">
        <v>30</v>
      </c>
      <c r="D1121" s="6" t="s">
        <v>494</v>
      </c>
      <c r="E1121" s="7" t="s">
        <v>37</v>
      </c>
      <c r="F1121" s="7" t="s">
        <v>1888</v>
      </c>
      <c r="G1121" s="7" t="s">
        <v>1823</v>
      </c>
      <c r="H1121" s="8" t="s">
        <v>1889</v>
      </c>
      <c r="I1121" s="9" t="s">
        <v>1890</v>
      </c>
      <c r="J1121" s="20" t="s">
        <v>24</v>
      </c>
      <c r="K1121" s="22">
        <v>90</v>
      </c>
      <c r="L1121" s="10">
        <v>750</v>
      </c>
      <c r="M1121" s="10">
        <f t="shared" si="36"/>
        <v>67500</v>
      </c>
      <c r="N1121" s="25" t="s">
        <v>26</v>
      </c>
    </row>
    <row r="1122" spans="2:14" s="2" customFormat="1" ht="12.75" x14ac:dyDescent="0.2">
      <c r="B1122" s="11" t="s">
        <v>1770</v>
      </c>
      <c r="C1122" s="11" t="s">
        <v>799</v>
      </c>
      <c r="D1122" s="12" t="s">
        <v>494</v>
      </c>
      <c r="E1122" s="12" t="s">
        <v>37</v>
      </c>
      <c r="F1122" s="12" t="s">
        <v>1888</v>
      </c>
      <c r="G1122" s="13" t="s">
        <v>1823</v>
      </c>
      <c r="H1122" s="13" t="s">
        <v>1889</v>
      </c>
      <c r="I1122" s="14" t="s">
        <v>1890</v>
      </c>
      <c r="J1122" s="15" t="s">
        <v>24</v>
      </c>
      <c r="K1122" s="23">
        <v>66</v>
      </c>
      <c r="L1122" s="16">
        <v>750</v>
      </c>
      <c r="M1122" s="17">
        <f t="shared" si="36"/>
        <v>49500</v>
      </c>
      <c r="N1122" s="26" t="s">
        <v>26</v>
      </c>
    </row>
    <row r="1123" spans="2:14" s="2" customFormat="1" ht="12.75" x14ac:dyDescent="0.2">
      <c r="B1123" s="6" t="s">
        <v>1770</v>
      </c>
      <c r="C1123" s="6" t="s">
        <v>335</v>
      </c>
      <c r="D1123" s="6" t="s">
        <v>494</v>
      </c>
      <c r="E1123" s="7" t="s">
        <v>37</v>
      </c>
      <c r="F1123" s="7" t="s">
        <v>1888</v>
      </c>
      <c r="G1123" s="7" t="s">
        <v>1823</v>
      </c>
      <c r="H1123" s="8" t="s">
        <v>1889</v>
      </c>
      <c r="I1123" s="9" t="s">
        <v>1890</v>
      </c>
      <c r="J1123" s="20" t="s">
        <v>24</v>
      </c>
      <c r="K1123" s="22">
        <v>54</v>
      </c>
      <c r="L1123" s="10">
        <v>750</v>
      </c>
      <c r="M1123" s="10">
        <f t="shared" si="36"/>
        <v>40500</v>
      </c>
      <c r="N1123" s="25" t="s">
        <v>26</v>
      </c>
    </row>
    <row r="1124" spans="2:14" s="2" customFormat="1" ht="12.75" x14ac:dyDescent="0.2">
      <c r="B1124" s="11" t="s">
        <v>1770</v>
      </c>
      <c r="C1124" s="11" t="s">
        <v>17</v>
      </c>
      <c r="D1124" s="12" t="s">
        <v>494</v>
      </c>
      <c r="E1124" s="12" t="s">
        <v>37</v>
      </c>
      <c r="F1124" s="12" t="s">
        <v>1891</v>
      </c>
      <c r="G1124" s="13" t="s">
        <v>1823</v>
      </c>
      <c r="H1124" s="13" t="s">
        <v>1892</v>
      </c>
      <c r="I1124" s="14" t="s">
        <v>1893</v>
      </c>
      <c r="J1124" s="15" t="s">
        <v>24</v>
      </c>
      <c r="K1124" s="23">
        <v>288</v>
      </c>
      <c r="L1124" s="16">
        <v>770</v>
      </c>
      <c r="M1124" s="17">
        <f t="shared" si="36"/>
        <v>221760</v>
      </c>
      <c r="N1124" s="26" t="s">
        <v>26</v>
      </c>
    </row>
    <row r="1125" spans="2:14" s="2" customFormat="1" ht="12.75" x14ac:dyDescent="0.2">
      <c r="B1125" s="6" t="s">
        <v>1770</v>
      </c>
      <c r="C1125" s="6" t="s">
        <v>27</v>
      </c>
      <c r="D1125" s="6" t="s">
        <v>494</v>
      </c>
      <c r="E1125" s="7" t="s">
        <v>37</v>
      </c>
      <c r="F1125" s="7" t="s">
        <v>1891</v>
      </c>
      <c r="G1125" s="7" t="s">
        <v>1823</v>
      </c>
      <c r="H1125" s="8" t="s">
        <v>1892</v>
      </c>
      <c r="I1125" s="9" t="s">
        <v>1893</v>
      </c>
      <c r="J1125" s="20" t="s">
        <v>24</v>
      </c>
      <c r="K1125" s="22">
        <v>1152</v>
      </c>
      <c r="L1125" s="10">
        <v>770</v>
      </c>
      <c r="M1125" s="10">
        <f t="shared" si="36"/>
        <v>887040</v>
      </c>
      <c r="N1125" s="25" t="s">
        <v>26</v>
      </c>
    </row>
    <row r="1126" spans="2:14" s="2" customFormat="1" ht="12.75" x14ac:dyDescent="0.2">
      <c r="B1126" s="11" t="s">
        <v>1770</v>
      </c>
      <c r="C1126" s="11" t="s">
        <v>28</v>
      </c>
      <c r="D1126" s="12" t="s">
        <v>494</v>
      </c>
      <c r="E1126" s="12" t="s">
        <v>37</v>
      </c>
      <c r="F1126" s="12" t="s">
        <v>1891</v>
      </c>
      <c r="G1126" s="13" t="s">
        <v>1823</v>
      </c>
      <c r="H1126" s="13" t="s">
        <v>1892</v>
      </c>
      <c r="I1126" s="14" t="s">
        <v>1893</v>
      </c>
      <c r="J1126" s="15" t="s">
        <v>24</v>
      </c>
      <c r="K1126" s="23">
        <v>108</v>
      </c>
      <c r="L1126" s="16">
        <v>770</v>
      </c>
      <c r="M1126" s="17">
        <f t="shared" si="36"/>
        <v>83160</v>
      </c>
      <c r="N1126" s="26" t="s">
        <v>26</v>
      </c>
    </row>
    <row r="1127" spans="2:14" s="2" customFormat="1" ht="12.75" x14ac:dyDescent="0.2">
      <c r="B1127" s="6" t="s">
        <v>1770</v>
      </c>
      <c r="C1127" s="6" t="s">
        <v>29</v>
      </c>
      <c r="D1127" s="6" t="s">
        <v>494</v>
      </c>
      <c r="E1127" s="7" t="s">
        <v>37</v>
      </c>
      <c r="F1127" s="7" t="s">
        <v>1891</v>
      </c>
      <c r="G1127" s="7" t="s">
        <v>1823</v>
      </c>
      <c r="H1127" s="8" t="s">
        <v>1892</v>
      </c>
      <c r="I1127" s="9" t="s">
        <v>1893</v>
      </c>
      <c r="J1127" s="20" t="s">
        <v>24</v>
      </c>
      <c r="K1127" s="22">
        <v>54</v>
      </c>
      <c r="L1127" s="10">
        <v>770</v>
      </c>
      <c r="M1127" s="10">
        <f t="shared" si="36"/>
        <v>41580</v>
      </c>
      <c r="N1127" s="25" t="s">
        <v>26</v>
      </c>
    </row>
    <row r="1128" spans="2:14" s="2" customFormat="1" ht="12.75" x14ac:dyDescent="0.2">
      <c r="B1128" s="11" t="s">
        <v>1770</v>
      </c>
      <c r="C1128" s="11" t="s">
        <v>30</v>
      </c>
      <c r="D1128" s="12" t="s">
        <v>494</v>
      </c>
      <c r="E1128" s="12" t="s">
        <v>37</v>
      </c>
      <c r="F1128" s="12" t="s">
        <v>1891</v>
      </c>
      <c r="G1128" s="13" t="s">
        <v>1823</v>
      </c>
      <c r="H1128" s="13" t="s">
        <v>1892</v>
      </c>
      <c r="I1128" s="14" t="s">
        <v>1893</v>
      </c>
      <c r="J1128" s="15" t="s">
        <v>24</v>
      </c>
      <c r="K1128" s="23">
        <v>90</v>
      </c>
      <c r="L1128" s="16">
        <v>770</v>
      </c>
      <c r="M1128" s="17">
        <f t="shared" si="36"/>
        <v>69300</v>
      </c>
      <c r="N1128" s="26" t="s">
        <v>26</v>
      </c>
    </row>
    <row r="1129" spans="2:14" s="2" customFormat="1" ht="12.75" x14ac:dyDescent="0.2">
      <c r="B1129" s="6" t="s">
        <v>1770</v>
      </c>
      <c r="C1129" s="6" t="s">
        <v>799</v>
      </c>
      <c r="D1129" s="6" t="s">
        <v>494</v>
      </c>
      <c r="E1129" s="7" t="s">
        <v>37</v>
      </c>
      <c r="F1129" s="7" t="s">
        <v>1891</v>
      </c>
      <c r="G1129" s="7" t="s">
        <v>1823</v>
      </c>
      <c r="H1129" s="8" t="s">
        <v>1892</v>
      </c>
      <c r="I1129" s="9" t="s">
        <v>1893</v>
      </c>
      <c r="J1129" s="20" t="s">
        <v>24</v>
      </c>
      <c r="K1129" s="22">
        <v>48</v>
      </c>
      <c r="L1129" s="10">
        <v>770</v>
      </c>
      <c r="M1129" s="10">
        <f t="shared" si="36"/>
        <v>36960</v>
      </c>
      <c r="N1129" s="25" t="s">
        <v>26</v>
      </c>
    </row>
    <row r="1130" spans="2:14" s="2" customFormat="1" ht="12.75" x14ac:dyDescent="0.2">
      <c r="B1130" s="11" t="s">
        <v>1770</v>
      </c>
      <c r="C1130" s="11" t="s">
        <v>335</v>
      </c>
      <c r="D1130" s="12" t="s">
        <v>494</v>
      </c>
      <c r="E1130" s="12" t="s">
        <v>37</v>
      </c>
      <c r="F1130" s="12" t="s">
        <v>1891</v>
      </c>
      <c r="G1130" s="13" t="s">
        <v>1823</v>
      </c>
      <c r="H1130" s="13" t="s">
        <v>1892</v>
      </c>
      <c r="I1130" s="14" t="s">
        <v>1893</v>
      </c>
      <c r="J1130" s="15" t="s">
        <v>24</v>
      </c>
      <c r="K1130" s="23">
        <v>54</v>
      </c>
      <c r="L1130" s="16">
        <v>770</v>
      </c>
      <c r="M1130" s="17">
        <f t="shared" si="36"/>
        <v>41580</v>
      </c>
      <c r="N1130" s="26" t="s">
        <v>26</v>
      </c>
    </row>
    <row r="1131" spans="2:14" s="2" customFormat="1" ht="12.75" x14ac:dyDescent="0.2">
      <c r="B1131" s="6" t="s">
        <v>1770</v>
      </c>
      <c r="C1131" s="6" t="s">
        <v>17</v>
      </c>
      <c r="D1131" s="6" t="s">
        <v>494</v>
      </c>
      <c r="E1131" s="7" t="s">
        <v>1379</v>
      </c>
      <c r="F1131" s="7" t="s">
        <v>1190</v>
      </c>
      <c r="G1131" s="7" t="s">
        <v>1894</v>
      </c>
      <c r="H1131" s="8" t="s">
        <v>1895</v>
      </c>
      <c r="I1131" s="9" t="s">
        <v>1896</v>
      </c>
      <c r="J1131" s="20" t="s">
        <v>24</v>
      </c>
      <c r="K1131" s="22">
        <v>300</v>
      </c>
      <c r="L1131" s="10">
        <v>500</v>
      </c>
      <c r="M1131" s="10">
        <f t="shared" si="36"/>
        <v>150000</v>
      </c>
      <c r="N1131" s="25" t="s">
        <v>26</v>
      </c>
    </row>
    <row r="1132" spans="2:14" s="2" customFormat="1" ht="25.5" x14ac:dyDescent="0.2">
      <c r="B1132" s="11" t="s">
        <v>1770</v>
      </c>
      <c r="C1132" s="11" t="s">
        <v>17</v>
      </c>
      <c r="D1132" s="12" t="s">
        <v>494</v>
      </c>
      <c r="E1132" s="12" t="s">
        <v>19</v>
      </c>
      <c r="F1132" s="12" t="s">
        <v>1897</v>
      </c>
      <c r="G1132" s="13" t="s">
        <v>1898</v>
      </c>
      <c r="H1132" s="13" t="s">
        <v>1899</v>
      </c>
      <c r="I1132" s="14" t="s">
        <v>1900</v>
      </c>
      <c r="J1132" s="15" t="s">
        <v>420</v>
      </c>
      <c r="K1132" s="23">
        <v>112</v>
      </c>
      <c r="L1132" s="16">
        <v>2500</v>
      </c>
      <c r="M1132" s="17">
        <f t="shared" si="36"/>
        <v>280000</v>
      </c>
      <c r="N1132" s="26" t="s">
        <v>26</v>
      </c>
    </row>
    <row r="1133" spans="2:14" s="2" customFormat="1" ht="25.5" x14ac:dyDescent="0.2">
      <c r="B1133" s="6" t="s">
        <v>1770</v>
      </c>
      <c r="C1133" s="6" t="s">
        <v>27</v>
      </c>
      <c r="D1133" s="6" t="s">
        <v>494</v>
      </c>
      <c r="E1133" s="7" t="s">
        <v>19</v>
      </c>
      <c r="F1133" s="7" t="s">
        <v>1897</v>
      </c>
      <c r="G1133" s="7" t="s">
        <v>1898</v>
      </c>
      <c r="H1133" s="8" t="s">
        <v>1899</v>
      </c>
      <c r="I1133" s="9" t="s">
        <v>1900</v>
      </c>
      <c r="J1133" s="20" t="s">
        <v>24</v>
      </c>
      <c r="K1133" s="22">
        <v>448</v>
      </c>
      <c r="L1133" s="10">
        <v>2500</v>
      </c>
      <c r="M1133" s="10">
        <f t="shared" si="36"/>
        <v>1120000</v>
      </c>
      <c r="N1133" s="25" t="s">
        <v>26</v>
      </c>
    </row>
    <row r="1134" spans="2:14" s="2" customFormat="1" ht="25.5" x14ac:dyDescent="0.2">
      <c r="B1134" s="11" t="s">
        <v>1770</v>
      </c>
      <c r="C1134" s="11" t="s">
        <v>28</v>
      </c>
      <c r="D1134" s="12" t="s">
        <v>494</v>
      </c>
      <c r="E1134" s="12" t="s">
        <v>19</v>
      </c>
      <c r="F1134" s="12" t="s">
        <v>1897</v>
      </c>
      <c r="G1134" s="13" t="s">
        <v>1898</v>
      </c>
      <c r="H1134" s="13" t="s">
        <v>1899</v>
      </c>
      <c r="I1134" s="14" t="s">
        <v>1900</v>
      </c>
      <c r="J1134" s="15" t="s">
        <v>420</v>
      </c>
      <c r="K1134" s="23">
        <v>42</v>
      </c>
      <c r="L1134" s="16">
        <v>2500</v>
      </c>
      <c r="M1134" s="17">
        <f t="shared" si="36"/>
        <v>105000</v>
      </c>
      <c r="N1134" s="26" t="s">
        <v>26</v>
      </c>
    </row>
    <row r="1135" spans="2:14" s="2" customFormat="1" ht="25.5" x14ac:dyDescent="0.2">
      <c r="B1135" s="6" t="s">
        <v>1770</v>
      </c>
      <c r="C1135" s="6" t="s">
        <v>29</v>
      </c>
      <c r="D1135" s="6" t="s">
        <v>494</v>
      </c>
      <c r="E1135" s="7" t="s">
        <v>19</v>
      </c>
      <c r="F1135" s="7" t="s">
        <v>1897</v>
      </c>
      <c r="G1135" s="7" t="s">
        <v>1898</v>
      </c>
      <c r="H1135" s="8" t="s">
        <v>1899</v>
      </c>
      <c r="I1135" s="9" t="s">
        <v>1900</v>
      </c>
      <c r="J1135" s="20" t="s">
        <v>420</v>
      </c>
      <c r="K1135" s="22">
        <v>21</v>
      </c>
      <c r="L1135" s="10">
        <v>2500</v>
      </c>
      <c r="M1135" s="10">
        <f t="shared" si="36"/>
        <v>52500</v>
      </c>
      <c r="N1135" s="25" t="s">
        <v>26</v>
      </c>
    </row>
    <row r="1136" spans="2:14" s="2" customFormat="1" ht="25.5" x14ac:dyDescent="0.2">
      <c r="B1136" s="11" t="s">
        <v>1770</v>
      </c>
      <c r="C1136" s="11" t="s">
        <v>30</v>
      </c>
      <c r="D1136" s="12" t="s">
        <v>494</v>
      </c>
      <c r="E1136" s="12" t="s">
        <v>19</v>
      </c>
      <c r="F1136" s="12" t="s">
        <v>1897</v>
      </c>
      <c r="G1136" s="13" t="s">
        <v>1898</v>
      </c>
      <c r="H1136" s="13" t="s">
        <v>1899</v>
      </c>
      <c r="I1136" s="14" t="s">
        <v>1900</v>
      </c>
      <c r="J1136" s="15" t="s">
        <v>420</v>
      </c>
      <c r="K1136" s="23">
        <f>700*0.05</f>
        <v>35</v>
      </c>
      <c r="L1136" s="16">
        <v>2500</v>
      </c>
      <c r="M1136" s="17">
        <f t="shared" si="36"/>
        <v>87500</v>
      </c>
      <c r="N1136" s="26" t="s">
        <v>26</v>
      </c>
    </row>
    <row r="1137" spans="2:14" s="2" customFormat="1" ht="25.5" x14ac:dyDescent="0.2">
      <c r="B1137" s="6" t="s">
        <v>1770</v>
      </c>
      <c r="C1137" s="6" t="s">
        <v>799</v>
      </c>
      <c r="D1137" s="6" t="s">
        <v>494</v>
      </c>
      <c r="E1137" s="7" t="s">
        <v>19</v>
      </c>
      <c r="F1137" s="7" t="s">
        <v>1897</v>
      </c>
      <c r="G1137" s="7" t="s">
        <v>1898</v>
      </c>
      <c r="H1137" s="8" t="s">
        <v>1899</v>
      </c>
      <c r="I1137" s="9" t="s">
        <v>1900</v>
      </c>
      <c r="J1137" s="20" t="s">
        <v>420</v>
      </c>
      <c r="K1137" s="22">
        <v>21</v>
      </c>
      <c r="L1137" s="10">
        <v>2500</v>
      </c>
      <c r="M1137" s="10">
        <f t="shared" si="36"/>
        <v>52500</v>
      </c>
      <c r="N1137" s="25" t="s">
        <v>26</v>
      </c>
    </row>
    <row r="1138" spans="2:14" s="2" customFormat="1" ht="25.5" x14ac:dyDescent="0.2">
      <c r="B1138" s="11" t="s">
        <v>1770</v>
      </c>
      <c r="C1138" s="11" t="s">
        <v>335</v>
      </c>
      <c r="D1138" s="12" t="s">
        <v>494</v>
      </c>
      <c r="E1138" s="12" t="s">
        <v>19</v>
      </c>
      <c r="F1138" s="12" t="s">
        <v>1897</v>
      </c>
      <c r="G1138" s="13" t="s">
        <v>1898</v>
      </c>
      <c r="H1138" s="13" t="s">
        <v>1899</v>
      </c>
      <c r="I1138" s="14" t="s">
        <v>1900</v>
      </c>
      <c r="J1138" s="15" t="s">
        <v>420</v>
      </c>
      <c r="K1138" s="23">
        <v>21</v>
      </c>
      <c r="L1138" s="16">
        <v>2500</v>
      </c>
      <c r="M1138" s="17">
        <f t="shared" si="36"/>
        <v>52500</v>
      </c>
      <c r="N1138" s="26" t="s">
        <v>26</v>
      </c>
    </row>
    <row r="1139" spans="2:14" s="2" customFormat="1" ht="12.75" x14ac:dyDescent="0.2">
      <c r="B1139" s="6" t="s">
        <v>1770</v>
      </c>
      <c r="C1139" s="6" t="s">
        <v>17</v>
      </c>
      <c r="D1139" s="6" t="s">
        <v>494</v>
      </c>
      <c r="E1139" s="7" t="s">
        <v>37</v>
      </c>
      <c r="F1139" s="7" t="s">
        <v>1901</v>
      </c>
      <c r="G1139" s="7" t="s">
        <v>1902</v>
      </c>
      <c r="H1139" s="8" t="s">
        <v>1903</v>
      </c>
      <c r="I1139" s="9" t="s">
        <v>1904</v>
      </c>
      <c r="J1139" s="20" t="s">
        <v>420</v>
      </c>
      <c r="K1139" s="22">
        <v>50</v>
      </c>
      <c r="L1139" s="10">
        <v>2800</v>
      </c>
      <c r="M1139" s="10">
        <f t="shared" si="36"/>
        <v>140000</v>
      </c>
      <c r="N1139" s="25" t="s">
        <v>26</v>
      </c>
    </row>
    <row r="1140" spans="2:14" s="2" customFormat="1" ht="12.75" x14ac:dyDescent="0.2">
      <c r="B1140" s="11" t="s">
        <v>1770</v>
      </c>
      <c r="C1140" s="11" t="s">
        <v>27</v>
      </c>
      <c r="D1140" s="12" t="s">
        <v>494</v>
      </c>
      <c r="E1140" s="12" t="s">
        <v>37</v>
      </c>
      <c r="F1140" s="12" t="s">
        <v>1901</v>
      </c>
      <c r="G1140" s="13" t="s">
        <v>1902</v>
      </c>
      <c r="H1140" s="13" t="s">
        <v>1903</v>
      </c>
      <c r="I1140" s="14" t="s">
        <v>1904</v>
      </c>
      <c r="J1140" s="15" t="s">
        <v>420</v>
      </c>
      <c r="K1140" s="23">
        <v>326</v>
      </c>
      <c r="L1140" s="16">
        <v>2800</v>
      </c>
      <c r="M1140" s="17">
        <f t="shared" si="36"/>
        <v>912800</v>
      </c>
      <c r="N1140" s="26" t="s">
        <v>26</v>
      </c>
    </row>
    <row r="1141" spans="2:14" s="2" customFormat="1" ht="12.75" x14ac:dyDescent="0.2">
      <c r="B1141" s="6" t="s">
        <v>1770</v>
      </c>
      <c r="C1141" s="6" t="s">
        <v>28</v>
      </c>
      <c r="D1141" s="6" t="s">
        <v>494</v>
      </c>
      <c r="E1141" s="7" t="s">
        <v>37</v>
      </c>
      <c r="F1141" s="7" t="s">
        <v>1901</v>
      </c>
      <c r="G1141" s="7" t="s">
        <v>1902</v>
      </c>
      <c r="H1141" s="8" t="s">
        <v>1903</v>
      </c>
      <c r="I1141" s="9" t="s">
        <v>1904</v>
      </c>
      <c r="J1141" s="20" t="s">
        <v>420</v>
      </c>
      <c r="K1141" s="22">
        <v>31</v>
      </c>
      <c r="L1141" s="10">
        <v>2800</v>
      </c>
      <c r="M1141" s="10">
        <f t="shared" si="36"/>
        <v>86800</v>
      </c>
      <c r="N1141" s="25" t="s">
        <v>26</v>
      </c>
    </row>
    <row r="1142" spans="2:14" s="2" customFormat="1" ht="12.75" x14ac:dyDescent="0.2">
      <c r="B1142" s="11" t="s">
        <v>1770</v>
      </c>
      <c r="C1142" s="11" t="s">
        <v>29</v>
      </c>
      <c r="D1142" s="12" t="s">
        <v>494</v>
      </c>
      <c r="E1142" s="12" t="s">
        <v>37</v>
      </c>
      <c r="F1142" s="12" t="s">
        <v>1901</v>
      </c>
      <c r="G1142" s="13" t="s">
        <v>1902</v>
      </c>
      <c r="H1142" s="13" t="s">
        <v>1903</v>
      </c>
      <c r="I1142" s="14" t="s">
        <v>1904</v>
      </c>
      <c r="J1142" s="15" t="s">
        <v>420</v>
      </c>
      <c r="K1142" s="23">
        <v>15</v>
      </c>
      <c r="L1142" s="16">
        <v>2800</v>
      </c>
      <c r="M1142" s="17">
        <f t="shared" si="36"/>
        <v>42000</v>
      </c>
      <c r="N1142" s="26" t="s">
        <v>26</v>
      </c>
    </row>
    <row r="1143" spans="2:14" s="2" customFormat="1" ht="12.75" x14ac:dyDescent="0.2">
      <c r="B1143" s="6" t="s">
        <v>1770</v>
      </c>
      <c r="C1143" s="6" t="s">
        <v>30</v>
      </c>
      <c r="D1143" s="6" t="s">
        <v>494</v>
      </c>
      <c r="E1143" s="7" t="s">
        <v>37</v>
      </c>
      <c r="F1143" s="7" t="s">
        <v>1901</v>
      </c>
      <c r="G1143" s="7" t="s">
        <v>1902</v>
      </c>
      <c r="H1143" s="8" t="s">
        <v>1903</v>
      </c>
      <c r="I1143" s="9" t="s">
        <v>1904</v>
      </c>
      <c r="J1143" s="20" t="s">
        <v>420</v>
      </c>
      <c r="K1143" s="22">
        <f>510*0.05</f>
        <v>25.5</v>
      </c>
      <c r="L1143" s="10">
        <v>2800</v>
      </c>
      <c r="M1143" s="10">
        <f t="shared" si="36"/>
        <v>71400</v>
      </c>
      <c r="N1143" s="25" t="s">
        <v>26</v>
      </c>
    </row>
    <row r="1144" spans="2:14" s="2" customFormat="1" ht="12.75" x14ac:dyDescent="0.2">
      <c r="B1144" s="11" t="s">
        <v>1770</v>
      </c>
      <c r="C1144" s="11" t="s">
        <v>799</v>
      </c>
      <c r="D1144" s="12" t="s">
        <v>494</v>
      </c>
      <c r="E1144" s="12" t="s">
        <v>37</v>
      </c>
      <c r="F1144" s="12" t="s">
        <v>1901</v>
      </c>
      <c r="G1144" s="13" t="s">
        <v>1902</v>
      </c>
      <c r="H1144" s="13" t="s">
        <v>1903</v>
      </c>
      <c r="I1144" s="14" t="s">
        <v>1904</v>
      </c>
      <c r="J1144" s="15" t="s">
        <v>420</v>
      </c>
      <c r="K1144" s="23">
        <v>12</v>
      </c>
      <c r="L1144" s="16">
        <v>2800</v>
      </c>
      <c r="M1144" s="17">
        <f t="shared" si="36"/>
        <v>33600</v>
      </c>
      <c r="N1144" s="26" t="s">
        <v>26</v>
      </c>
    </row>
    <row r="1145" spans="2:14" s="2" customFormat="1" ht="12.75" x14ac:dyDescent="0.2">
      <c r="B1145" s="6" t="s">
        <v>1770</v>
      </c>
      <c r="C1145" s="6" t="s">
        <v>335</v>
      </c>
      <c r="D1145" s="6" t="s">
        <v>494</v>
      </c>
      <c r="E1145" s="7" t="s">
        <v>37</v>
      </c>
      <c r="F1145" s="7" t="s">
        <v>1901</v>
      </c>
      <c r="G1145" s="7" t="s">
        <v>1902</v>
      </c>
      <c r="H1145" s="8" t="s">
        <v>1903</v>
      </c>
      <c r="I1145" s="9" t="s">
        <v>1904</v>
      </c>
      <c r="J1145" s="20" t="s">
        <v>420</v>
      </c>
      <c r="K1145" s="22">
        <v>15</v>
      </c>
      <c r="L1145" s="10">
        <v>2800</v>
      </c>
      <c r="M1145" s="10">
        <f t="shared" si="36"/>
        <v>42000</v>
      </c>
      <c r="N1145" s="25" t="s">
        <v>26</v>
      </c>
    </row>
    <row r="1146" spans="2:14" s="2" customFormat="1" ht="12.75" x14ac:dyDescent="0.2">
      <c r="B1146" s="11" t="s">
        <v>1770</v>
      </c>
      <c r="C1146" s="11" t="s">
        <v>17</v>
      </c>
      <c r="D1146" s="12" t="s">
        <v>494</v>
      </c>
      <c r="E1146" s="12" t="s">
        <v>37</v>
      </c>
      <c r="F1146" s="12" t="s">
        <v>1901</v>
      </c>
      <c r="G1146" s="13" t="s">
        <v>1902</v>
      </c>
      <c r="H1146" s="13" t="s">
        <v>1903</v>
      </c>
      <c r="I1146" s="14" t="s">
        <v>1905</v>
      </c>
      <c r="J1146" s="15" t="s">
        <v>420</v>
      </c>
      <c r="K1146" s="23">
        <v>80</v>
      </c>
      <c r="L1146" s="16">
        <v>3400</v>
      </c>
      <c r="M1146" s="17">
        <f t="shared" si="36"/>
        <v>272000</v>
      </c>
      <c r="N1146" s="26" t="s">
        <v>26</v>
      </c>
    </row>
    <row r="1147" spans="2:14" s="2" customFormat="1" ht="12.75" x14ac:dyDescent="0.2">
      <c r="B1147" s="6" t="s">
        <v>1770</v>
      </c>
      <c r="C1147" s="6" t="s">
        <v>27</v>
      </c>
      <c r="D1147" s="6" t="s">
        <v>494</v>
      </c>
      <c r="E1147" s="7" t="s">
        <v>37</v>
      </c>
      <c r="F1147" s="7" t="s">
        <v>1901</v>
      </c>
      <c r="G1147" s="7" t="s">
        <v>1902</v>
      </c>
      <c r="H1147" s="8" t="s">
        <v>1903</v>
      </c>
      <c r="I1147" s="9" t="s">
        <v>1905</v>
      </c>
      <c r="J1147" s="20" t="s">
        <v>420</v>
      </c>
      <c r="K1147" s="22">
        <v>461</v>
      </c>
      <c r="L1147" s="10">
        <v>3400</v>
      </c>
      <c r="M1147" s="10">
        <f t="shared" si="36"/>
        <v>1567400</v>
      </c>
      <c r="N1147" s="25" t="s">
        <v>26</v>
      </c>
    </row>
    <row r="1148" spans="2:14" s="2" customFormat="1" ht="12.75" x14ac:dyDescent="0.2">
      <c r="B1148" s="11" t="s">
        <v>1770</v>
      </c>
      <c r="C1148" s="11" t="s">
        <v>28</v>
      </c>
      <c r="D1148" s="12" t="s">
        <v>494</v>
      </c>
      <c r="E1148" s="12" t="s">
        <v>37</v>
      </c>
      <c r="F1148" s="12" t="s">
        <v>1901</v>
      </c>
      <c r="G1148" s="13" t="s">
        <v>1902</v>
      </c>
      <c r="H1148" s="13" t="s">
        <v>1903</v>
      </c>
      <c r="I1148" s="14" t="s">
        <v>1905</v>
      </c>
      <c r="J1148" s="15" t="s">
        <v>420</v>
      </c>
      <c r="K1148" s="23">
        <v>43</v>
      </c>
      <c r="L1148" s="16">
        <v>3400</v>
      </c>
      <c r="M1148" s="17">
        <f t="shared" si="36"/>
        <v>146200</v>
      </c>
      <c r="N1148" s="26" t="s">
        <v>26</v>
      </c>
    </row>
    <row r="1149" spans="2:14" s="2" customFormat="1" ht="12.75" x14ac:dyDescent="0.2">
      <c r="B1149" s="6" t="s">
        <v>1770</v>
      </c>
      <c r="C1149" s="6" t="s">
        <v>29</v>
      </c>
      <c r="D1149" s="6" t="s">
        <v>494</v>
      </c>
      <c r="E1149" s="7" t="s">
        <v>37</v>
      </c>
      <c r="F1149" s="7" t="s">
        <v>1901</v>
      </c>
      <c r="G1149" s="7" t="s">
        <v>1902</v>
      </c>
      <c r="H1149" s="8" t="s">
        <v>1903</v>
      </c>
      <c r="I1149" s="9" t="s">
        <v>1905</v>
      </c>
      <c r="J1149" s="20" t="s">
        <v>420</v>
      </c>
      <c r="K1149" s="22">
        <v>22</v>
      </c>
      <c r="L1149" s="10">
        <v>3400</v>
      </c>
      <c r="M1149" s="10">
        <f t="shared" si="36"/>
        <v>74800</v>
      </c>
      <c r="N1149" s="25" t="s">
        <v>26</v>
      </c>
    </row>
    <row r="1150" spans="2:14" s="2" customFormat="1" ht="12.75" x14ac:dyDescent="0.2">
      <c r="B1150" s="11" t="s">
        <v>1770</v>
      </c>
      <c r="C1150" s="11" t="s">
        <v>30</v>
      </c>
      <c r="D1150" s="12" t="s">
        <v>494</v>
      </c>
      <c r="E1150" s="12" t="s">
        <v>37</v>
      </c>
      <c r="F1150" s="12" t="s">
        <v>1901</v>
      </c>
      <c r="G1150" s="13" t="s">
        <v>1902</v>
      </c>
      <c r="H1150" s="13" t="s">
        <v>1903</v>
      </c>
      <c r="I1150" s="14" t="s">
        <v>1905</v>
      </c>
      <c r="J1150" s="15" t="s">
        <v>420</v>
      </c>
      <c r="K1150" s="23">
        <f>720*0.05</f>
        <v>36</v>
      </c>
      <c r="L1150" s="16">
        <v>3400</v>
      </c>
      <c r="M1150" s="17">
        <f t="shared" si="36"/>
        <v>122400</v>
      </c>
      <c r="N1150" s="26" t="s">
        <v>26</v>
      </c>
    </row>
    <row r="1151" spans="2:14" s="2" customFormat="1" ht="12.75" x14ac:dyDescent="0.2">
      <c r="B1151" s="6" t="s">
        <v>1770</v>
      </c>
      <c r="C1151" s="6" t="s">
        <v>799</v>
      </c>
      <c r="D1151" s="6" t="s">
        <v>494</v>
      </c>
      <c r="E1151" s="7" t="s">
        <v>37</v>
      </c>
      <c r="F1151" s="7" t="s">
        <v>1901</v>
      </c>
      <c r="G1151" s="7" t="s">
        <v>1902</v>
      </c>
      <c r="H1151" s="8" t="s">
        <v>1903</v>
      </c>
      <c r="I1151" s="9" t="s">
        <v>1905</v>
      </c>
      <c r="J1151" s="20" t="s">
        <v>420</v>
      </c>
      <c r="K1151" s="22">
        <v>56</v>
      </c>
      <c r="L1151" s="10">
        <v>3400</v>
      </c>
      <c r="M1151" s="10">
        <f t="shared" si="36"/>
        <v>190400</v>
      </c>
      <c r="N1151" s="25" t="s">
        <v>26</v>
      </c>
    </row>
    <row r="1152" spans="2:14" s="2" customFormat="1" ht="12.75" x14ac:dyDescent="0.2">
      <c r="B1152" s="11" t="s">
        <v>1770</v>
      </c>
      <c r="C1152" s="11" t="s">
        <v>335</v>
      </c>
      <c r="D1152" s="12" t="s">
        <v>494</v>
      </c>
      <c r="E1152" s="12" t="s">
        <v>37</v>
      </c>
      <c r="F1152" s="12" t="s">
        <v>1901</v>
      </c>
      <c r="G1152" s="13" t="s">
        <v>1902</v>
      </c>
      <c r="H1152" s="13" t="s">
        <v>1903</v>
      </c>
      <c r="I1152" s="14" t="s">
        <v>1905</v>
      </c>
      <c r="J1152" s="15" t="s">
        <v>420</v>
      </c>
      <c r="K1152" s="23">
        <v>22</v>
      </c>
      <c r="L1152" s="16">
        <v>3400</v>
      </c>
      <c r="M1152" s="17">
        <f t="shared" si="36"/>
        <v>74800</v>
      </c>
      <c r="N1152" s="26" t="s">
        <v>26</v>
      </c>
    </row>
    <row r="1153" spans="2:14" s="2" customFormat="1" ht="12.75" x14ac:dyDescent="0.2">
      <c r="B1153" s="6" t="s">
        <v>1770</v>
      </c>
      <c r="C1153" s="6" t="s">
        <v>17</v>
      </c>
      <c r="D1153" s="6" t="s">
        <v>494</v>
      </c>
      <c r="E1153" s="7" t="s">
        <v>133</v>
      </c>
      <c r="F1153" s="7" t="s">
        <v>1906</v>
      </c>
      <c r="G1153" s="7" t="s">
        <v>1907</v>
      </c>
      <c r="H1153" s="8" t="s">
        <v>1908</v>
      </c>
      <c r="I1153" s="9" t="s">
        <v>1909</v>
      </c>
      <c r="J1153" s="20" t="s">
        <v>86</v>
      </c>
      <c r="K1153" s="22">
        <v>250</v>
      </c>
      <c r="L1153" s="10">
        <v>1350</v>
      </c>
      <c r="M1153" s="10">
        <f t="shared" si="36"/>
        <v>337500</v>
      </c>
      <c r="N1153" s="25" t="s">
        <v>26</v>
      </c>
    </row>
    <row r="1154" spans="2:14" s="2" customFormat="1" ht="12.75" x14ac:dyDescent="0.2">
      <c r="B1154" s="11" t="s">
        <v>1770</v>
      </c>
      <c r="C1154" s="11" t="s">
        <v>17</v>
      </c>
      <c r="D1154" s="12" t="s">
        <v>494</v>
      </c>
      <c r="E1154" s="12" t="s">
        <v>145</v>
      </c>
      <c r="F1154" s="12" t="s">
        <v>110</v>
      </c>
      <c r="G1154" s="13" t="s">
        <v>1910</v>
      </c>
      <c r="H1154" s="13" t="s">
        <v>1911</v>
      </c>
      <c r="I1154" s="14" t="s">
        <v>1912</v>
      </c>
      <c r="J1154" s="15" t="s">
        <v>24</v>
      </c>
      <c r="K1154" s="23">
        <v>192</v>
      </c>
      <c r="L1154" s="16">
        <v>600</v>
      </c>
      <c r="M1154" s="17">
        <f t="shared" si="36"/>
        <v>115200</v>
      </c>
      <c r="N1154" s="26" t="s">
        <v>26</v>
      </c>
    </row>
    <row r="1155" spans="2:14" s="2" customFormat="1" ht="12.75" x14ac:dyDescent="0.2">
      <c r="B1155" s="6" t="s">
        <v>1770</v>
      </c>
      <c r="C1155" s="6" t="s">
        <v>27</v>
      </c>
      <c r="D1155" s="6" t="s">
        <v>494</v>
      </c>
      <c r="E1155" s="7" t="s">
        <v>145</v>
      </c>
      <c r="F1155" s="7" t="s">
        <v>110</v>
      </c>
      <c r="G1155" s="7" t="s">
        <v>1910</v>
      </c>
      <c r="H1155" s="8" t="s">
        <v>1911</v>
      </c>
      <c r="I1155" s="9" t="s">
        <v>1912</v>
      </c>
      <c r="J1155" s="20" t="s">
        <v>24</v>
      </c>
      <c r="K1155" s="22">
        <v>768</v>
      </c>
      <c r="L1155" s="10">
        <v>600</v>
      </c>
      <c r="M1155" s="10">
        <f t="shared" si="36"/>
        <v>460800</v>
      </c>
      <c r="N1155" s="25" t="s">
        <v>26</v>
      </c>
    </row>
    <row r="1156" spans="2:14" s="2" customFormat="1" ht="12.75" x14ac:dyDescent="0.2">
      <c r="B1156" s="11" t="s">
        <v>1770</v>
      </c>
      <c r="C1156" s="11" t="s">
        <v>28</v>
      </c>
      <c r="D1156" s="12" t="s">
        <v>494</v>
      </c>
      <c r="E1156" s="12" t="s">
        <v>145</v>
      </c>
      <c r="F1156" s="12" t="s">
        <v>110</v>
      </c>
      <c r="G1156" s="13" t="s">
        <v>1910</v>
      </c>
      <c r="H1156" s="13" t="s">
        <v>1911</v>
      </c>
      <c r="I1156" s="14" t="s">
        <v>1912</v>
      </c>
      <c r="J1156" s="15" t="s">
        <v>24</v>
      </c>
      <c r="K1156" s="23">
        <v>72</v>
      </c>
      <c r="L1156" s="16">
        <v>600</v>
      </c>
      <c r="M1156" s="17">
        <f t="shared" si="36"/>
        <v>43200</v>
      </c>
      <c r="N1156" s="26" t="s">
        <v>26</v>
      </c>
    </row>
    <row r="1157" spans="2:14" s="2" customFormat="1" ht="12.75" x14ac:dyDescent="0.2">
      <c r="B1157" s="6" t="s">
        <v>1770</v>
      </c>
      <c r="C1157" s="6" t="s">
        <v>29</v>
      </c>
      <c r="D1157" s="6" t="s">
        <v>494</v>
      </c>
      <c r="E1157" s="7" t="s">
        <v>145</v>
      </c>
      <c r="F1157" s="7" t="s">
        <v>110</v>
      </c>
      <c r="G1157" s="7" t="s">
        <v>1910</v>
      </c>
      <c r="H1157" s="8" t="s">
        <v>1911</v>
      </c>
      <c r="I1157" s="9" t="s">
        <v>1912</v>
      </c>
      <c r="J1157" s="20" t="s">
        <v>24</v>
      </c>
      <c r="K1157" s="22">
        <v>36</v>
      </c>
      <c r="L1157" s="10">
        <v>600</v>
      </c>
      <c r="M1157" s="10">
        <f t="shared" si="36"/>
        <v>21600</v>
      </c>
      <c r="N1157" s="25" t="s">
        <v>26</v>
      </c>
    </row>
    <row r="1158" spans="2:14" s="2" customFormat="1" ht="12.75" x14ac:dyDescent="0.2">
      <c r="B1158" s="11" t="s">
        <v>1770</v>
      </c>
      <c r="C1158" s="11" t="s">
        <v>30</v>
      </c>
      <c r="D1158" s="12" t="s">
        <v>494</v>
      </c>
      <c r="E1158" s="12" t="s">
        <v>145</v>
      </c>
      <c r="F1158" s="12" t="s">
        <v>110</v>
      </c>
      <c r="G1158" s="13" t="s">
        <v>1910</v>
      </c>
      <c r="H1158" s="13" t="s">
        <v>1911</v>
      </c>
      <c r="I1158" s="14" t="s">
        <v>1912</v>
      </c>
      <c r="J1158" s="15" t="s">
        <v>24</v>
      </c>
      <c r="K1158" s="23">
        <f>1200*0.05</f>
        <v>60</v>
      </c>
      <c r="L1158" s="16">
        <v>600</v>
      </c>
      <c r="M1158" s="17">
        <f t="shared" si="36"/>
        <v>36000</v>
      </c>
      <c r="N1158" s="26" t="s">
        <v>26</v>
      </c>
    </row>
    <row r="1159" spans="2:14" s="2" customFormat="1" ht="12.75" x14ac:dyDescent="0.2">
      <c r="B1159" s="6" t="s">
        <v>1770</v>
      </c>
      <c r="C1159" s="6" t="s">
        <v>799</v>
      </c>
      <c r="D1159" s="6" t="s">
        <v>494</v>
      </c>
      <c r="E1159" s="7" t="s">
        <v>145</v>
      </c>
      <c r="F1159" s="7" t="s">
        <v>110</v>
      </c>
      <c r="G1159" s="7" t="s">
        <v>1910</v>
      </c>
      <c r="H1159" s="8" t="s">
        <v>1911</v>
      </c>
      <c r="I1159" s="9" t="s">
        <v>1912</v>
      </c>
      <c r="J1159" s="20" t="s">
        <v>24</v>
      </c>
      <c r="K1159" s="22">
        <v>39</v>
      </c>
      <c r="L1159" s="10">
        <v>600</v>
      </c>
      <c r="M1159" s="10">
        <f t="shared" si="36"/>
        <v>23400</v>
      </c>
      <c r="N1159" s="25" t="s">
        <v>26</v>
      </c>
    </row>
    <row r="1160" spans="2:14" s="2" customFormat="1" ht="12.75" x14ac:dyDescent="0.2">
      <c r="B1160" s="11" t="s">
        <v>1770</v>
      </c>
      <c r="C1160" s="11" t="s">
        <v>335</v>
      </c>
      <c r="D1160" s="12" t="s">
        <v>494</v>
      </c>
      <c r="E1160" s="12" t="s">
        <v>145</v>
      </c>
      <c r="F1160" s="12" t="s">
        <v>110</v>
      </c>
      <c r="G1160" s="13" t="s">
        <v>1910</v>
      </c>
      <c r="H1160" s="13" t="s">
        <v>1911</v>
      </c>
      <c r="I1160" s="14" t="s">
        <v>1912</v>
      </c>
      <c r="J1160" s="15" t="s">
        <v>24</v>
      </c>
      <c r="K1160" s="23">
        <v>36</v>
      </c>
      <c r="L1160" s="16">
        <v>600</v>
      </c>
      <c r="M1160" s="17">
        <f t="shared" si="36"/>
        <v>21600</v>
      </c>
      <c r="N1160" s="26" t="s">
        <v>26</v>
      </c>
    </row>
    <row r="1161" spans="2:14" s="2" customFormat="1" ht="12.75" x14ac:dyDescent="0.2">
      <c r="B1161" s="6" t="s">
        <v>1770</v>
      </c>
      <c r="C1161" s="6" t="s">
        <v>17</v>
      </c>
      <c r="D1161" s="6" t="s">
        <v>494</v>
      </c>
      <c r="E1161" s="7" t="s">
        <v>555</v>
      </c>
      <c r="F1161" s="7" t="s">
        <v>123</v>
      </c>
      <c r="G1161" s="7" t="s">
        <v>1910</v>
      </c>
      <c r="H1161" s="8" t="s">
        <v>1913</v>
      </c>
      <c r="I1161" s="9" t="s">
        <v>1914</v>
      </c>
      <c r="J1161" s="20" t="s">
        <v>24</v>
      </c>
      <c r="K1161" s="22">
        <v>176</v>
      </c>
      <c r="L1161" s="10">
        <v>1650</v>
      </c>
      <c r="M1161" s="10">
        <f t="shared" si="36"/>
        <v>290400</v>
      </c>
      <c r="N1161" s="25" t="s">
        <v>26</v>
      </c>
    </row>
    <row r="1162" spans="2:14" s="2" customFormat="1" ht="12.75" x14ac:dyDescent="0.2">
      <c r="B1162" s="11" t="s">
        <v>1770</v>
      </c>
      <c r="C1162" s="11" t="s">
        <v>27</v>
      </c>
      <c r="D1162" s="12" t="s">
        <v>494</v>
      </c>
      <c r="E1162" s="12" t="s">
        <v>555</v>
      </c>
      <c r="F1162" s="12" t="s">
        <v>123</v>
      </c>
      <c r="G1162" s="13" t="s">
        <v>1910</v>
      </c>
      <c r="H1162" s="13" t="s">
        <v>1913</v>
      </c>
      <c r="I1162" s="14" t="s">
        <v>1914</v>
      </c>
      <c r="J1162" s="15" t="s">
        <v>24</v>
      </c>
      <c r="K1162" s="23">
        <v>704</v>
      </c>
      <c r="L1162" s="16">
        <v>1650</v>
      </c>
      <c r="M1162" s="17">
        <f t="shared" si="36"/>
        <v>1161600</v>
      </c>
      <c r="N1162" s="26" t="s">
        <v>26</v>
      </c>
    </row>
    <row r="1163" spans="2:14" s="2" customFormat="1" ht="12.75" x14ac:dyDescent="0.2">
      <c r="B1163" s="6" t="s">
        <v>1770</v>
      </c>
      <c r="C1163" s="6" t="s">
        <v>28</v>
      </c>
      <c r="D1163" s="6" t="s">
        <v>494</v>
      </c>
      <c r="E1163" s="7" t="s">
        <v>555</v>
      </c>
      <c r="F1163" s="7" t="s">
        <v>123</v>
      </c>
      <c r="G1163" s="7" t="s">
        <v>1910</v>
      </c>
      <c r="H1163" s="8" t="s">
        <v>1913</v>
      </c>
      <c r="I1163" s="9" t="s">
        <v>1914</v>
      </c>
      <c r="J1163" s="20" t="s">
        <v>24</v>
      </c>
      <c r="K1163" s="22">
        <v>66</v>
      </c>
      <c r="L1163" s="10">
        <v>1650</v>
      </c>
      <c r="M1163" s="10">
        <f t="shared" si="36"/>
        <v>108900</v>
      </c>
      <c r="N1163" s="25" t="s">
        <v>26</v>
      </c>
    </row>
    <row r="1164" spans="2:14" s="2" customFormat="1" ht="12.75" x14ac:dyDescent="0.2">
      <c r="B1164" s="11" t="s">
        <v>1770</v>
      </c>
      <c r="C1164" s="11" t="s">
        <v>29</v>
      </c>
      <c r="D1164" s="12" t="s">
        <v>494</v>
      </c>
      <c r="E1164" s="12" t="s">
        <v>555</v>
      </c>
      <c r="F1164" s="12" t="s">
        <v>123</v>
      </c>
      <c r="G1164" s="13" t="s">
        <v>1910</v>
      </c>
      <c r="H1164" s="13" t="s">
        <v>1913</v>
      </c>
      <c r="I1164" s="14" t="s">
        <v>1914</v>
      </c>
      <c r="J1164" s="15" t="s">
        <v>24</v>
      </c>
      <c r="K1164" s="23">
        <v>33</v>
      </c>
      <c r="L1164" s="16">
        <v>1650</v>
      </c>
      <c r="M1164" s="17">
        <f t="shared" ref="M1164:M1227" si="37">+L1164*K1164</f>
        <v>54450</v>
      </c>
      <c r="N1164" s="26" t="s">
        <v>26</v>
      </c>
    </row>
    <row r="1165" spans="2:14" s="2" customFormat="1" ht="12.75" x14ac:dyDescent="0.2">
      <c r="B1165" s="6" t="s">
        <v>1770</v>
      </c>
      <c r="C1165" s="6" t="s">
        <v>30</v>
      </c>
      <c r="D1165" s="6" t="s">
        <v>494</v>
      </c>
      <c r="E1165" s="7" t="s">
        <v>555</v>
      </c>
      <c r="F1165" s="7" t="s">
        <v>123</v>
      </c>
      <c r="G1165" s="7" t="s">
        <v>1910</v>
      </c>
      <c r="H1165" s="8" t="s">
        <v>1913</v>
      </c>
      <c r="I1165" s="9" t="s">
        <v>1914</v>
      </c>
      <c r="J1165" s="20" t="s">
        <v>24</v>
      </c>
      <c r="K1165" s="22">
        <v>55</v>
      </c>
      <c r="L1165" s="10">
        <v>1650</v>
      </c>
      <c r="M1165" s="10">
        <f t="shared" si="37"/>
        <v>90750</v>
      </c>
      <c r="N1165" s="25" t="s">
        <v>26</v>
      </c>
    </row>
    <row r="1166" spans="2:14" s="2" customFormat="1" ht="12.75" x14ac:dyDescent="0.2">
      <c r="B1166" s="11" t="s">
        <v>1770</v>
      </c>
      <c r="C1166" s="11" t="s">
        <v>799</v>
      </c>
      <c r="D1166" s="12" t="s">
        <v>494</v>
      </c>
      <c r="E1166" s="12" t="s">
        <v>555</v>
      </c>
      <c r="F1166" s="12" t="s">
        <v>123</v>
      </c>
      <c r="G1166" s="13" t="s">
        <v>1910</v>
      </c>
      <c r="H1166" s="13" t="s">
        <v>1913</v>
      </c>
      <c r="I1166" s="14" t="s">
        <v>1914</v>
      </c>
      <c r="J1166" s="15" t="s">
        <v>24</v>
      </c>
      <c r="K1166" s="23">
        <v>55</v>
      </c>
      <c r="L1166" s="16">
        <v>1650</v>
      </c>
      <c r="M1166" s="17">
        <f t="shared" si="37"/>
        <v>90750</v>
      </c>
      <c r="N1166" s="26" t="s">
        <v>26</v>
      </c>
    </row>
    <row r="1167" spans="2:14" s="2" customFormat="1" ht="12.75" x14ac:dyDescent="0.2">
      <c r="B1167" s="6" t="s">
        <v>1770</v>
      </c>
      <c r="C1167" s="6" t="s">
        <v>335</v>
      </c>
      <c r="D1167" s="6" t="s">
        <v>494</v>
      </c>
      <c r="E1167" s="7" t="s">
        <v>555</v>
      </c>
      <c r="F1167" s="7" t="s">
        <v>123</v>
      </c>
      <c r="G1167" s="7" t="s">
        <v>1910</v>
      </c>
      <c r="H1167" s="8" t="s">
        <v>1913</v>
      </c>
      <c r="I1167" s="9" t="s">
        <v>1914</v>
      </c>
      <c r="J1167" s="20" t="s">
        <v>24</v>
      </c>
      <c r="K1167" s="22">
        <v>33</v>
      </c>
      <c r="L1167" s="10">
        <v>1650</v>
      </c>
      <c r="M1167" s="10">
        <f t="shared" si="37"/>
        <v>54450</v>
      </c>
      <c r="N1167" s="25" t="s">
        <v>26</v>
      </c>
    </row>
    <row r="1168" spans="2:14" s="2" customFormat="1" ht="25.5" x14ac:dyDescent="0.2">
      <c r="B1168" s="11" t="s">
        <v>1770</v>
      </c>
      <c r="C1168" s="11" t="s">
        <v>17</v>
      </c>
      <c r="D1168" s="12" t="s">
        <v>494</v>
      </c>
      <c r="E1168" s="12" t="s">
        <v>273</v>
      </c>
      <c r="F1168" s="12" t="s">
        <v>1915</v>
      </c>
      <c r="G1168" s="13" t="s">
        <v>1916</v>
      </c>
      <c r="H1168" s="13" t="s">
        <v>1917</v>
      </c>
      <c r="I1168" s="14" t="s">
        <v>1918</v>
      </c>
      <c r="J1168" s="15" t="s">
        <v>1919</v>
      </c>
      <c r="K1168" s="23">
        <v>2730</v>
      </c>
      <c r="L1168" s="16">
        <v>2000</v>
      </c>
      <c r="M1168" s="17">
        <f t="shared" si="37"/>
        <v>5460000</v>
      </c>
      <c r="N1168" s="26" t="s">
        <v>26</v>
      </c>
    </row>
    <row r="1169" spans="2:14" s="2" customFormat="1" ht="25.5" x14ac:dyDescent="0.2">
      <c r="B1169" s="6" t="s">
        <v>1770</v>
      </c>
      <c r="C1169" s="6" t="s">
        <v>27</v>
      </c>
      <c r="D1169" s="6" t="s">
        <v>494</v>
      </c>
      <c r="E1169" s="7" t="s">
        <v>273</v>
      </c>
      <c r="F1169" s="7" t="s">
        <v>1915</v>
      </c>
      <c r="G1169" s="7" t="s">
        <v>1916</v>
      </c>
      <c r="H1169" s="8" t="s">
        <v>1917</v>
      </c>
      <c r="I1169" s="9" t="s">
        <v>1918</v>
      </c>
      <c r="J1169" s="20" t="s">
        <v>1919</v>
      </c>
      <c r="K1169" s="22">
        <v>10860</v>
      </c>
      <c r="L1169" s="10">
        <v>2000</v>
      </c>
      <c r="M1169" s="10">
        <f t="shared" si="37"/>
        <v>21720000</v>
      </c>
      <c r="N1169" s="25" t="s">
        <v>26</v>
      </c>
    </row>
    <row r="1170" spans="2:14" s="2" customFormat="1" ht="25.5" x14ac:dyDescent="0.2">
      <c r="B1170" s="11" t="s">
        <v>1770</v>
      </c>
      <c r="C1170" s="11" t="s">
        <v>28</v>
      </c>
      <c r="D1170" s="12" t="s">
        <v>494</v>
      </c>
      <c r="E1170" s="12" t="s">
        <v>273</v>
      </c>
      <c r="F1170" s="12" t="s">
        <v>1915</v>
      </c>
      <c r="G1170" s="13" t="s">
        <v>1916</v>
      </c>
      <c r="H1170" s="13" t="s">
        <v>1917</v>
      </c>
      <c r="I1170" s="14" t="s">
        <v>1918</v>
      </c>
      <c r="J1170" s="15" t="s">
        <v>1919</v>
      </c>
      <c r="K1170" s="23">
        <v>960</v>
      </c>
      <c r="L1170" s="16">
        <v>2000</v>
      </c>
      <c r="M1170" s="17">
        <f t="shared" si="37"/>
        <v>1920000</v>
      </c>
      <c r="N1170" s="26" t="s">
        <v>26</v>
      </c>
    </row>
    <row r="1171" spans="2:14" s="2" customFormat="1" ht="25.5" x14ac:dyDescent="0.2">
      <c r="B1171" s="6" t="s">
        <v>1770</v>
      </c>
      <c r="C1171" s="6" t="s">
        <v>29</v>
      </c>
      <c r="D1171" s="6" t="s">
        <v>494</v>
      </c>
      <c r="E1171" s="7" t="s">
        <v>273</v>
      </c>
      <c r="F1171" s="7" t="s">
        <v>1915</v>
      </c>
      <c r="G1171" s="7" t="s">
        <v>1916</v>
      </c>
      <c r="H1171" s="8" t="s">
        <v>1917</v>
      </c>
      <c r="I1171" s="9" t="s">
        <v>1918</v>
      </c>
      <c r="J1171" s="20" t="s">
        <v>1919</v>
      </c>
      <c r="K1171" s="22">
        <v>510</v>
      </c>
      <c r="L1171" s="10">
        <v>2000</v>
      </c>
      <c r="M1171" s="10">
        <f t="shared" si="37"/>
        <v>1020000</v>
      </c>
      <c r="N1171" s="25" t="s">
        <v>26</v>
      </c>
    </row>
    <row r="1172" spans="2:14" s="2" customFormat="1" ht="25.5" x14ac:dyDescent="0.2">
      <c r="B1172" s="11" t="s">
        <v>1770</v>
      </c>
      <c r="C1172" s="11" t="s">
        <v>30</v>
      </c>
      <c r="D1172" s="12" t="s">
        <v>494</v>
      </c>
      <c r="E1172" s="12" t="s">
        <v>273</v>
      </c>
      <c r="F1172" s="12" t="s">
        <v>1915</v>
      </c>
      <c r="G1172" s="13" t="s">
        <v>1916</v>
      </c>
      <c r="H1172" s="13" t="s">
        <v>1917</v>
      </c>
      <c r="I1172" s="14" t="s">
        <v>1918</v>
      </c>
      <c r="J1172" s="15" t="s">
        <v>1919</v>
      </c>
      <c r="K1172" s="23">
        <f>6*155</f>
        <v>930</v>
      </c>
      <c r="L1172" s="16">
        <v>2000</v>
      </c>
      <c r="M1172" s="17">
        <f t="shared" si="37"/>
        <v>1860000</v>
      </c>
      <c r="N1172" s="26" t="s">
        <v>26</v>
      </c>
    </row>
    <row r="1173" spans="2:14" s="2" customFormat="1" ht="25.5" x14ac:dyDescent="0.2">
      <c r="B1173" s="6" t="s">
        <v>1770</v>
      </c>
      <c r="C1173" s="6" t="s">
        <v>799</v>
      </c>
      <c r="D1173" s="6" t="s">
        <v>494</v>
      </c>
      <c r="E1173" s="7" t="s">
        <v>273</v>
      </c>
      <c r="F1173" s="7" t="s">
        <v>1915</v>
      </c>
      <c r="G1173" s="7" t="s">
        <v>1916</v>
      </c>
      <c r="H1173" s="8" t="s">
        <v>1917</v>
      </c>
      <c r="I1173" s="9" t="s">
        <v>1918</v>
      </c>
      <c r="J1173" s="20" t="s">
        <v>1919</v>
      </c>
      <c r="K1173" s="22">
        <v>420</v>
      </c>
      <c r="L1173" s="10">
        <v>2000</v>
      </c>
      <c r="M1173" s="10">
        <f t="shared" si="37"/>
        <v>840000</v>
      </c>
      <c r="N1173" s="25" t="s">
        <v>26</v>
      </c>
    </row>
    <row r="1174" spans="2:14" s="2" customFormat="1" ht="25.5" x14ac:dyDescent="0.2">
      <c r="B1174" s="11" t="s">
        <v>1770</v>
      </c>
      <c r="C1174" s="11" t="s">
        <v>335</v>
      </c>
      <c r="D1174" s="12" t="s">
        <v>494</v>
      </c>
      <c r="E1174" s="12" t="s">
        <v>273</v>
      </c>
      <c r="F1174" s="12" t="s">
        <v>1915</v>
      </c>
      <c r="G1174" s="13" t="s">
        <v>1916</v>
      </c>
      <c r="H1174" s="13" t="s">
        <v>1917</v>
      </c>
      <c r="I1174" s="14" t="s">
        <v>1918</v>
      </c>
      <c r="J1174" s="15" t="s">
        <v>1919</v>
      </c>
      <c r="K1174" s="23">
        <v>540</v>
      </c>
      <c r="L1174" s="16">
        <v>2000</v>
      </c>
      <c r="M1174" s="17">
        <f t="shared" si="37"/>
        <v>1080000</v>
      </c>
      <c r="N1174" s="26" t="s">
        <v>26</v>
      </c>
    </row>
    <row r="1175" spans="2:14" s="2" customFormat="1" ht="12.75" x14ac:dyDescent="0.2">
      <c r="B1175" s="6" t="s">
        <v>1770</v>
      </c>
      <c r="C1175" s="6" t="s">
        <v>17</v>
      </c>
      <c r="D1175" s="6" t="s">
        <v>494</v>
      </c>
      <c r="E1175" s="7" t="s">
        <v>19</v>
      </c>
      <c r="F1175" s="7" t="s">
        <v>495</v>
      </c>
      <c r="G1175" s="7">
        <v>14111533</v>
      </c>
      <c r="H1175" s="8">
        <v>92256297</v>
      </c>
      <c r="I1175" s="9" t="s">
        <v>1920</v>
      </c>
      <c r="J1175" s="20" t="s">
        <v>24</v>
      </c>
      <c r="K1175" s="22">
        <v>26</v>
      </c>
      <c r="L1175" s="10">
        <v>326923.07</v>
      </c>
      <c r="M1175" s="10">
        <f t="shared" si="37"/>
        <v>8499999.8200000003</v>
      </c>
      <c r="N1175" s="25" t="s">
        <v>26</v>
      </c>
    </row>
    <row r="1176" spans="2:14" s="2" customFormat="1" ht="51" x14ac:dyDescent="0.2">
      <c r="B1176" s="11" t="s">
        <v>1770</v>
      </c>
      <c r="C1176" s="11" t="s">
        <v>28</v>
      </c>
      <c r="D1176" s="12">
        <v>29904</v>
      </c>
      <c r="E1176" s="12">
        <v>1005</v>
      </c>
      <c r="F1176" s="12" t="s">
        <v>62</v>
      </c>
      <c r="G1176" s="13">
        <v>52121505</v>
      </c>
      <c r="H1176" s="13">
        <v>92016316</v>
      </c>
      <c r="I1176" s="14" t="s">
        <v>1921</v>
      </c>
      <c r="J1176" s="15" t="s">
        <v>346</v>
      </c>
      <c r="K1176" s="23">
        <v>60</v>
      </c>
      <c r="L1176" s="16">
        <v>12000</v>
      </c>
      <c r="M1176" s="17">
        <f t="shared" si="37"/>
        <v>720000</v>
      </c>
      <c r="N1176" s="26" t="s">
        <v>26</v>
      </c>
    </row>
    <row r="1177" spans="2:14" s="2" customFormat="1" ht="12.75" x14ac:dyDescent="0.2">
      <c r="B1177" s="6" t="s">
        <v>1770</v>
      </c>
      <c r="C1177" s="6" t="s">
        <v>27</v>
      </c>
      <c r="D1177" s="6" t="s">
        <v>91</v>
      </c>
      <c r="E1177" s="7" t="s">
        <v>769</v>
      </c>
      <c r="F1177" s="7" t="s">
        <v>408</v>
      </c>
      <c r="G1177" s="7" t="s">
        <v>1922</v>
      </c>
      <c r="H1177" s="8" t="s">
        <v>1923</v>
      </c>
      <c r="I1177" s="9" t="s">
        <v>1924</v>
      </c>
      <c r="J1177" s="20" t="s">
        <v>24</v>
      </c>
      <c r="K1177" s="22">
        <v>3311</v>
      </c>
      <c r="L1177" s="10">
        <v>8299.85</v>
      </c>
      <c r="M1177" s="10">
        <f t="shared" si="37"/>
        <v>27480803.350000001</v>
      </c>
      <c r="N1177" s="25" t="s">
        <v>26</v>
      </c>
    </row>
    <row r="1178" spans="2:14" s="2" customFormat="1" ht="12.75" x14ac:dyDescent="0.2">
      <c r="B1178" s="11" t="s">
        <v>1770</v>
      </c>
      <c r="C1178" s="11" t="s">
        <v>28</v>
      </c>
      <c r="D1178" s="12" t="s">
        <v>91</v>
      </c>
      <c r="E1178" s="12" t="s">
        <v>769</v>
      </c>
      <c r="F1178" s="12" t="s">
        <v>408</v>
      </c>
      <c r="G1178" s="13" t="s">
        <v>1922</v>
      </c>
      <c r="H1178" s="13" t="s">
        <v>1923</v>
      </c>
      <c r="I1178" s="14" t="s">
        <v>1924</v>
      </c>
      <c r="J1178" s="15" t="s">
        <v>24</v>
      </c>
      <c r="K1178" s="23">
        <v>135</v>
      </c>
      <c r="L1178" s="16">
        <v>8299.85</v>
      </c>
      <c r="M1178" s="17">
        <f t="shared" si="37"/>
        <v>1120479.75</v>
      </c>
      <c r="N1178" s="26" t="s">
        <v>26</v>
      </c>
    </row>
    <row r="1179" spans="2:14" s="2" customFormat="1" ht="12.75" x14ac:dyDescent="0.2">
      <c r="B1179" s="6" t="s">
        <v>1770</v>
      </c>
      <c r="C1179" s="6" t="s">
        <v>29</v>
      </c>
      <c r="D1179" s="6" t="s">
        <v>91</v>
      </c>
      <c r="E1179" s="7" t="s">
        <v>769</v>
      </c>
      <c r="F1179" s="7" t="s">
        <v>408</v>
      </c>
      <c r="G1179" s="7" t="s">
        <v>1922</v>
      </c>
      <c r="H1179" s="8" t="s">
        <v>1923</v>
      </c>
      <c r="I1179" s="9" t="s">
        <v>1924</v>
      </c>
      <c r="J1179" s="20" t="s">
        <v>24</v>
      </c>
      <c r="K1179" s="22">
        <v>44</v>
      </c>
      <c r="L1179" s="10">
        <v>8299.85</v>
      </c>
      <c r="M1179" s="10">
        <f t="shared" si="37"/>
        <v>365193.4</v>
      </c>
      <c r="N1179" s="25" t="s">
        <v>26</v>
      </c>
    </row>
    <row r="1180" spans="2:14" s="2" customFormat="1" ht="12.75" x14ac:dyDescent="0.2">
      <c r="B1180" s="11" t="s">
        <v>1770</v>
      </c>
      <c r="C1180" s="11" t="s">
        <v>30</v>
      </c>
      <c r="D1180" s="12" t="s">
        <v>91</v>
      </c>
      <c r="E1180" s="12" t="s">
        <v>769</v>
      </c>
      <c r="F1180" s="12" t="s">
        <v>408</v>
      </c>
      <c r="G1180" s="13" t="s">
        <v>1922</v>
      </c>
      <c r="H1180" s="13" t="s">
        <v>1923</v>
      </c>
      <c r="I1180" s="14" t="s">
        <v>1924</v>
      </c>
      <c r="J1180" s="15" t="s">
        <v>24</v>
      </c>
      <c r="K1180" s="23">
        <f>3500*0.25%</f>
        <v>8.75</v>
      </c>
      <c r="L1180" s="16">
        <v>8299.85</v>
      </c>
      <c r="M1180" s="17">
        <f t="shared" si="37"/>
        <v>72623.6875</v>
      </c>
      <c r="N1180" s="26" t="s">
        <v>26</v>
      </c>
    </row>
    <row r="1181" spans="2:14" s="2" customFormat="1" ht="63.75" x14ac:dyDescent="0.2">
      <c r="B1181" s="6" t="s">
        <v>1770</v>
      </c>
      <c r="C1181" s="6" t="s">
        <v>28</v>
      </c>
      <c r="D1181" s="6">
        <v>29904</v>
      </c>
      <c r="E1181" s="7">
        <v>1010</v>
      </c>
      <c r="F1181" s="7" t="s">
        <v>408</v>
      </c>
      <c r="G1181" s="7" t="s">
        <v>1925</v>
      </c>
      <c r="H1181" s="8">
        <v>92150839</v>
      </c>
      <c r="I1181" s="9" t="s">
        <v>1926</v>
      </c>
      <c r="J1181" s="20" t="s">
        <v>346</v>
      </c>
      <c r="K1181" s="22">
        <v>200</v>
      </c>
      <c r="L1181" s="10">
        <v>11800</v>
      </c>
      <c r="M1181" s="10">
        <f t="shared" si="37"/>
        <v>2360000</v>
      </c>
      <c r="N1181" s="25" t="s">
        <v>26</v>
      </c>
    </row>
    <row r="1182" spans="2:14" s="2" customFormat="1" ht="25.5" x14ac:dyDescent="0.2">
      <c r="B1182" s="11" t="s">
        <v>1770</v>
      </c>
      <c r="C1182" s="11" t="s">
        <v>28</v>
      </c>
      <c r="D1182" s="12">
        <v>29904</v>
      </c>
      <c r="E1182" s="12">
        <v>1015</v>
      </c>
      <c r="F1182" s="12" t="s">
        <v>1927</v>
      </c>
      <c r="G1182" s="13">
        <v>56101508</v>
      </c>
      <c r="H1182" s="13">
        <v>92037803</v>
      </c>
      <c r="I1182" s="14" t="s">
        <v>1928</v>
      </c>
      <c r="J1182" s="15" t="s">
        <v>346</v>
      </c>
      <c r="K1182" s="23">
        <v>40</v>
      </c>
      <c r="L1182" s="16">
        <v>50000</v>
      </c>
      <c r="M1182" s="17">
        <f t="shared" si="37"/>
        <v>2000000</v>
      </c>
      <c r="N1182" s="26" t="s">
        <v>26</v>
      </c>
    </row>
    <row r="1183" spans="2:14" s="2" customFormat="1" ht="12.75" x14ac:dyDescent="0.2">
      <c r="B1183" s="6" t="s">
        <v>1770</v>
      </c>
      <c r="C1183" s="6" t="s">
        <v>27</v>
      </c>
      <c r="D1183" s="6" t="s">
        <v>91</v>
      </c>
      <c r="E1183" s="7" t="s">
        <v>1929</v>
      </c>
      <c r="F1183" s="7" t="s">
        <v>449</v>
      </c>
      <c r="G1183" s="7" t="s">
        <v>1930</v>
      </c>
      <c r="H1183" s="8" t="s">
        <v>2104</v>
      </c>
      <c r="I1183" s="9" t="s">
        <v>1931</v>
      </c>
      <c r="J1183" s="20" t="s">
        <v>24</v>
      </c>
      <c r="K1183" s="22">
        <v>138</v>
      </c>
      <c r="L1183" s="10">
        <v>75000</v>
      </c>
      <c r="M1183" s="10">
        <f t="shared" si="37"/>
        <v>10350000</v>
      </c>
      <c r="N1183" s="25" t="s">
        <v>26</v>
      </c>
    </row>
    <row r="1184" spans="2:14" s="2" customFormat="1" ht="12.75" x14ac:dyDescent="0.2">
      <c r="B1184" s="11" t="s">
        <v>1770</v>
      </c>
      <c r="C1184" s="11" t="s">
        <v>28</v>
      </c>
      <c r="D1184" s="12" t="s">
        <v>91</v>
      </c>
      <c r="E1184" s="12" t="s">
        <v>1929</v>
      </c>
      <c r="F1184" s="12" t="s">
        <v>449</v>
      </c>
      <c r="G1184" s="13" t="s">
        <v>1930</v>
      </c>
      <c r="H1184" s="13" t="s">
        <v>2104</v>
      </c>
      <c r="I1184" s="14" t="s">
        <v>1931</v>
      </c>
      <c r="J1184" s="15" t="s">
        <v>24</v>
      </c>
      <c r="K1184" s="23">
        <v>25</v>
      </c>
      <c r="L1184" s="16">
        <v>75000</v>
      </c>
      <c r="M1184" s="17">
        <f t="shared" si="37"/>
        <v>1875000</v>
      </c>
      <c r="N1184" s="26" t="s">
        <v>26</v>
      </c>
    </row>
    <row r="1185" spans="2:14" s="2" customFormat="1" ht="12.75" x14ac:dyDescent="0.2">
      <c r="B1185" s="6" t="s">
        <v>1770</v>
      </c>
      <c r="C1185" s="6" t="s">
        <v>29</v>
      </c>
      <c r="D1185" s="6" t="s">
        <v>91</v>
      </c>
      <c r="E1185" s="7" t="s">
        <v>1929</v>
      </c>
      <c r="F1185" s="7" t="s">
        <v>449</v>
      </c>
      <c r="G1185" s="7" t="s">
        <v>1930</v>
      </c>
      <c r="H1185" s="8" t="s">
        <v>2104</v>
      </c>
      <c r="I1185" s="9" t="s">
        <v>1931</v>
      </c>
      <c r="J1185" s="20" t="s">
        <v>24</v>
      </c>
      <c r="K1185" s="22">
        <v>12</v>
      </c>
      <c r="L1185" s="10">
        <v>75000</v>
      </c>
      <c r="M1185" s="10">
        <f t="shared" si="37"/>
        <v>900000</v>
      </c>
      <c r="N1185" s="25" t="s">
        <v>26</v>
      </c>
    </row>
    <row r="1186" spans="2:14" s="2" customFormat="1" ht="12.75" x14ac:dyDescent="0.2">
      <c r="B1186" s="11" t="s">
        <v>1770</v>
      </c>
      <c r="C1186" s="11" t="s">
        <v>30</v>
      </c>
      <c r="D1186" s="12" t="s">
        <v>91</v>
      </c>
      <c r="E1186" s="12" t="s">
        <v>1929</v>
      </c>
      <c r="F1186" s="12" t="s">
        <v>449</v>
      </c>
      <c r="G1186" s="13" t="s">
        <v>1930</v>
      </c>
      <c r="H1186" s="13" t="s">
        <v>2104</v>
      </c>
      <c r="I1186" s="14" t="s">
        <v>1931</v>
      </c>
      <c r="J1186" s="15" t="s">
        <v>24</v>
      </c>
      <c r="K1186" s="23">
        <f>6*10</f>
        <v>60</v>
      </c>
      <c r="L1186" s="16">
        <v>75000</v>
      </c>
      <c r="M1186" s="17">
        <f t="shared" si="37"/>
        <v>4500000</v>
      </c>
      <c r="N1186" s="26" t="s">
        <v>26</v>
      </c>
    </row>
    <row r="1187" spans="2:14" s="2" customFormat="1" ht="12.75" x14ac:dyDescent="0.2">
      <c r="B1187" s="6" t="s">
        <v>1770</v>
      </c>
      <c r="C1187" s="6" t="s">
        <v>17</v>
      </c>
      <c r="D1187" s="6" t="s">
        <v>91</v>
      </c>
      <c r="E1187" s="7" t="s">
        <v>1282</v>
      </c>
      <c r="F1187" s="7" t="s">
        <v>500</v>
      </c>
      <c r="G1187" s="7" t="s">
        <v>1932</v>
      </c>
      <c r="H1187" s="8" t="s">
        <v>1933</v>
      </c>
      <c r="I1187" s="9" t="s">
        <v>1934</v>
      </c>
      <c r="J1187" s="20" t="s">
        <v>24</v>
      </c>
      <c r="K1187" s="22">
        <v>24</v>
      </c>
      <c r="L1187" s="10">
        <v>5000</v>
      </c>
      <c r="M1187" s="10">
        <f t="shared" si="37"/>
        <v>120000</v>
      </c>
      <c r="N1187" s="25" t="s">
        <v>26</v>
      </c>
    </row>
    <row r="1188" spans="2:14" s="2" customFormat="1" ht="12.75" x14ac:dyDescent="0.2">
      <c r="B1188" s="11" t="s">
        <v>1770</v>
      </c>
      <c r="C1188" s="11" t="s">
        <v>27</v>
      </c>
      <c r="D1188" s="12" t="s">
        <v>91</v>
      </c>
      <c r="E1188" s="12" t="s">
        <v>1282</v>
      </c>
      <c r="F1188" s="12" t="s">
        <v>500</v>
      </c>
      <c r="G1188" s="13" t="s">
        <v>1932</v>
      </c>
      <c r="H1188" s="13" t="s">
        <v>1933</v>
      </c>
      <c r="I1188" s="14" t="s">
        <v>1934</v>
      </c>
      <c r="J1188" s="15" t="s">
        <v>24</v>
      </c>
      <c r="K1188" s="23">
        <v>8212</v>
      </c>
      <c r="L1188" s="16">
        <v>5000</v>
      </c>
      <c r="M1188" s="17">
        <f t="shared" si="37"/>
        <v>41060000</v>
      </c>
      <c r="N1188" s="26" t="s">
        <v>26</v>
      </c>
    </row>
    <row r="1189" spans="2:14" s="2" customFormat="1" ht="12.75" x14ac:dyDescent="0.2">
      <c r="B1189" s="6" t="s">
        <v>1770</v>
      </c>
      <c r="C1189" s="6" t="s">
        <v>28</v>
      </c>
      <c r="D1189" s="6" t="s">
        <v>91</v>
      </c>
      <c r="E1189" s="7" t="s">
        <v>1282</v>
      </c>
      <c r="F1189" s="7" t="s">
        <v>500</v>
      </c>
      <c r="G1189" s="7" t="s">
        <v>1932</v>
      </c>
      <c r="H1189" s="8" t="s">
        <v>1933</v>
      </c>
      <c r="I1189" s="9" t="s">
        <v>1934</v>
      </c>
      <c r="J1189" s="20" t="s">
        <v>24</v>
      </c>
      <c r="K1189" s="22">
        <v>100</v>
      </c>
      <c r="L1189" s="10">
        <v>4000</v>
      </c>
      <c r="M1189" s="10">
        <f t="shared" si="37"/>
        <v>400000</v>
      </c>
      <c r="N1189" s="25" t="s">
        <v>26</v>
      </c>
    </row>
    <row r="1190" spans="2:14" s="2" customFormat="1" ht="12.75" x14ac:dyDescent="0.2">
      <c r="B1190" s="11" t="s">
        <v>1770</v>
      </c>
      <c r="C1190" s="11" t="s">
        <v>29</v>
      </c>
      <c r="D1190" s="12" t="s">
        <v>91</v>
      </c>
      <c r="E1190" s="12" t="s">
        <v>1282</v>
      </c>
      <c r="F1190" s="12" t="s">
        <v>500</v>
      </c>
      <c r="G1190" s="13" t="s">
        <v>1932</v>
      </c>
      <c r="H1190" s="13" t="s">
        <v>1933</v>
      </c>
      <c r="I1190" s="14" t="s">
        <v>1934</v>
      </c>
      <c r="J1190" s="15" t="s">
        <v>24</v>
      </c>
      <c r="K1190" s="23">
        <v>84</v>
      </c>
      <c r="L1190" s="16">
        <v>4000</v>
      </c>
      <c r="M1190" s="17">
        <f t="shared" si="37"/>
        <v>336000</v>
      </c>
      <c r="N1190" s="26" t="s">
        <v>26</v>
      </c>
    </row>
    <row r="1191" spans="2:14" s="2" customFormat="1" ht="12.75" x14ac:dyDescent="0.2">
      <c r="B1191" s="6" t="s">
        <v>1770</v>
      </c>
      <c r="C1191" s="6" t="s">
        <v>30</v>
      </c>
      <c r="D1191" s="6" t="s">
        <v>91</v>
      </c>
      <c r="E1191" s="7" t="s">
        <v>1282</v>
      </c>
      <c r="F1191" s="7" t="s">
        <v>500</v>
      </c>
      <c r="G1191" s="7" t="s">
        <v>1932</v>
      </c>
      <c r="H1191" s="8" t="s">
        <v>1933</v>
      </c>
      <c r="I1191" s="9" t="s">
        <v>1934</v>
      </c>
      <c r="J1191" s="20" t="s">
        <v>24</v>
      </c>
      <c r="K1191" s="22">
        <f>6*16</f>
        <v>96</v>
      </c>
      <c r="L1191" s="10">
        <v>4000</v>
      </c>
      <c r="M1191" s="10">
        <f t="shared" si="37"/>
        <v>384000</v>
      </c>
      <c r="N1191" s="25" t="s">
        <v>26</v>
      </c>
    </row>
    <row r="1192" spans="2:14" s="2" customFormat="1" ht="102" x14ac:dyDescent="0.2">
      <c r="B1192" s="11" t="s">
        <v>1770</v>
      </c>
      <c r="C1192" s="11" t="s">
        <v>28</v>
      </c>
      <c r="D1192" s="12">
        <v>29904</v>
      </c>
      <c r="E1192" s="12">
        <v>900</v>
      </c>
      <c r="F1192" s="12" t="s">
        <v>434</v>
      </c>
      <c r="G1192" s="13">
        <v>53102305</v>
      </c>
      <c r="H1192" s="13">
        <v>92073705</v>
      </c>
      <c r="I1192" s="14" t="s">
        <v>1935</v>
      </c>
      <c r="J1192" s="15" t="s">
        <v>346</v>
      </c>
      <c r="K1192" s="23">
        <v>139</v>
      </c>
      <c r="L1192" s="16">
        <v>6677.7923917748922</v>
      </c>
      <c r="M1192" s="17">
        <f t="shared" si="37"/>
        <v>928213.14245670999</v>
      </c>
      <c r="N1192" s="26" t="s">
        <v>26</v>
      </c>
    </row>
    <row r="1193" spans="2:14" s="2" customFormat="1" ht="102" x14ac:dyDescent="0.2">
      <c r="B1193" s="6" t="s">
        <v>1770</v>
      </c>
      <c r="C1193" s="6" t="s">
        <v>28</v>
      </c>
      <c r="D1193" s="6">
        <v>29904</v>
      </c>
      <c r="E1193" s="7">
        <v>900</v>
      </c>
      <c r="F1193" s="7" t="s">
        <v>434</v>
      </c>
      <c r="G1193" s="7">
        <v>53102305</v>
      </c>
      <c r="H1193" s="8">
        <v>92073704</v>
      </c>
      <c r="I1193" s="9" t="s">
        <v>1936</v>
      </c>
      <c r="J1193" s="20" t="s">
        <v>346</v>
      </c>
      <c r="K1193" s="22">
        <v>41</v>
      </c>
      <c r="L1193" s="10">
        <v>10612.188782051282</v>
      </c>
      <c r="M1193" s="10">
        <f t="shared" si="37"/>
        <v>435099.74006410257</v>
      </c>
      <c r="N1193" s="25" t="s">
        <v>26</v>
      </c>
    </row>
    <row r="1194" spans="2:14" s="2" customFormat="1" ht="102" x14ac:dyDescent="0.2">
      <c r="B1194" s="11" t="s">
        <v>1770</v>
      </c>
      <c r="C1194" s="11" t="s">
        <v>28</v>
      </c>
      <c r="D1194" s="12">
        <v>29904</v>
      </c>
      <c r="E1194" s="12">
        <v>900</v>
      </c>
      <c r="F1194" s="12" t="s">
        <v>434</v>
      </c>
      <c r="G1194" s="13">
        <v>53102305</v>
      </c>
      <c r="H1194" s="13">
        <v>92073703</v>
      </c>
      <c r="I1194" s="14" t="s">
        <v>1937</v>
      </c>
      <c r="J1194" s="15" t="s">
        <v>346</v>
      </c>
      <c r="K1194" s="23">
        <v>205</v>
      </c>
      <c r="L1194" s="16">
        <v>9031.9935019332443</v>
      </c>
      <c r="M1194" s="17">
        <f t="shared" si="37"/>
        <v>1851558.667896315</v>
      </c>
      <c r="N1194" s="26" t="s">
        <v>26</v>
      </c>
    </row>
    <row r="1195" spans="2:14" s="2" customFormat="1" ht="102" x14ac:dyDescent="0.2">
      <c r="B1195" s="6" t="s">
        <v>1770</v>
      </c>
      <c r="C1195" s="6" t="s">
        <v>28</v>
      </c>
      <c r="D1195" s="6">
        <v>29904</v>
      </c>
      <c r="E1195" s="7">
        <v>900</v>
      </c>
      <c r="F1195" s="7" t="s">
        <v>434</v>
      </c>
      <c r="G1195" s="7">
        <v>53102305</v>
      </c>
      <c r="H1195" s="8">
        <v>92073702</v>
      </c>
      <c r="I1195" s="9" t="s">
        <v>1938</v>
      </c>
      <c r="J1195" s="20" t="s">
        <v>346</v>
      </c>
      <c r="K1195" s="22">
        <v>239</v>
      </c>
      <c r="L1195" s="10">
        <v>7939.3077797202795</v>
      </c>
      <c r="M1195" s="10">
        <f t="shared" si="37"/>
        <v>1897494.5593531467</v>
      </c>
      <c r="N1195" s="25" t="s">
        <v>26</v>
      </c>
    </row>
    <row r="1196" spans="2:14" s="2" customFormat="1" ht="89.25" x14ac:dyDescent="0.2">
      <c r="B1196" s="11" t="s">
        <v>1770</v>
      </c>
      <c r="C1196" s="11" t="s">
        <v>28</v>
      </c>
      <c r="D1196" s="12">
        <v>29904</v>
      </c>
      <c r="E1196" s="12">
        <v>900</v>
      </c>
      <c r="F1196" s="12" t="s">
        <v>434</v>
      </c>
      <c r="G1196" s="13">
        <v>53102305</v>
      </c>
      <c r="H1196" s="13">
        <v>92221737</v>
      </c>
      <c r="I1196" s="14" t="s">
        <v>1939</v>
      </c>
      <c r="J1196" s="15" t="s">
        <v>346</v>
      </c>
      <c r="K1196" s="23">
        <v>51</v>
      </c>
      <c r="L1196" s="16">
        <v>7580.312371794872</v>
      </c>
      <c r="M1196" s="17">
        <f t="shared" si="37"/>
        <v>386595.93096153846</v>
      </c>
      <c r="N1196" s="26" t="s">
        <v>26</v>
      </c>
    </row>
    <row r="1197" spans="2:14" s="2" customFormat="1" ht="102" x14ac:dyDescent="0.2">
      <c r="B1197" s="6" t="s">
        <v>1770</v>
      </c>
      <c r="C1197" s="6" t="s">
        <v>28</v>
      </c>
      <c r="D1197" s="6">
        <v>29904</v>
      </c>
      <c r="E1197" s="7">
        <v>900</v>
      </c>
      <c r="F1197" s="7" t="s">
        <v>434</v>
      </c>
      <c r="G1197" s="7">
        <v>53102305</v>
      </c>
      <c r="H1197" s="8">
        <v>92073697</v>
      </c>
      <c r="I1197" s="9" t="s">
        <v>1940</v>
      </c>
      <c r="J1197" s="20" t="s">
        <v>346</v>
      </c>
      <c r="K1197" s="22">
        <v>97</v>
      </c>
      <c r="L1197" s="10">
        <v>7107.7234945797445</v>
      </c>
      <c r="M1197" s="10">
        <f t="shared" si="37"/>
        <v>689449.1789742352</v>
      </c>
      <c r="N1197" s="25" t="s">
        <v>26</v>
      </c>
    </row>
    <row r="1198" spans="2:14" s="2" customFormat="1" ht="12.75" x14ac:dyDescent="0.2">
      <c r="B1198" s="11" t="s">
        <v>1770</v>
      </c>
      <c r="C1198" s="11" t="s">
        <v>27</v>
      </c>
      <c r="D1198" s="12" t="s">
        <v>91</v>
      </c>
      <c r="E1198" s="12" t="s">
        <v>1941</v>
      </c>
      <c r="F1198" s="12" t="s">
        <v>408</v>
      </c>
      <c r="G1198" s="13" t="s">
        <v>1942</v>
      </c>
      <c r="H1198" s="13" t="s">
        <v>1943</v>
      </c>
      <c r="I1198" s="14" t="s">
        <v>1944</v>
      </c>
      <c r="J1198" s="15" t="s">
        <v>24</v>
      </c>
      <c r="K1198" s="23">
        <v>3311</v>
      </c>
      <c r="L1198" s="16">
        <f>10.19*1.13*633.51</f>
        <v>7294.6775969999981</v>
      </c>
      <c r="M1198" s="17">
        <f t="shared" si="37"/>
        <v>24152677.523666993</v>
      </c>
      <c r="N1198" s="26" t="s">
        <v>26</v>
      </c>
    </row>
    <row r="1199" spans="2:14" s="2" customFormat="1" ht="12.75" x14ac:dyDescent="0.2">
      <c r="B1199" s="6" t="s">
        <v>1770</v>
      </c>
      <c r="C1199" s="6" t="s">
        <v>28</v>
      </c>
      <c r="D1199" s="6" t="s">
        <v>91</v>
      </c>
      <c r="E1199" s="7" t="s">
        <v>1941</v>
      </c>
      <c r="F1199" s="7" t="s">
        <v>408</v>
      </c>
      <c r="G1199" s="7" t="s">
        <v>1942</v>
      </c>
      <c r="H1199" s="8" t="s">
        <v>1943</v>
      </c>
      <c r="I1199" s="9" t="s">
        <v>1944</v>
      </c>
      <c r="J1199" s="20" t="s">
        <v>24</v>
      </c>
      <c r="K1199" s="22">
        <v>135</v>
      </c>
      <c r="L1199" s="10">
        <f>10.19*1.13*633.51</f>
        <v>7294.6775969999981</v>
      </c>
      <c r="M1199" s="10">
        <f t="shared" si="37"/>
        <v>984781.47559499973</v>
      </c>
      <c r="N1199" s="25" t="s">
        <v>26</v>
      </c>
    </row>
    <row r="1200" spans="2:14" s="2" customFormat="1" ht="12.75" x14ac:dyDescent="0.2">
      <c r="B1200" s="11" t="s">
        <v>1770</v>
      </c>
      <c r="C1200" s="11" t="s">
        <v>29</v>
      </c>
      <c r="D1200" s="12" t="s">
        <v>91</v>
      </c>
      <c r="E1200" s="12" t="s">
        <v>1941</v>
      </c>
      <c r="F1200" s="12" t="s">
        <v>408</v>
      </c>
      <c r="G1200" s="13" t="s">
        <v>1942</v>
      </c>
      <c r="H1200" s="13" t="s">
        <v>1943</v>
      </c>
      <c r="I1200" s="14" t="s">
        <v>1944</v>
      </c>
      <c r="J1200" s="15" t="s">
        <v>24</v>
      </c>
      <c r="K1200" s="23">
        <v>44</v>
      </c>
      <c r="L1200" s="16">
        <f>10.19*1.13*633.51</f>
        <v>7294.6775969999981</v>
      </c>
      <c r="M1200" s="17">
        <f t="shared" si="37"/>
        <v>320965.8142679999</v>
      </c>
      <c r="N1200" s="26" t="s">
        <v>26</v>
      </c>
    </row>
    <row r="1201" spans="2:14" s="2" customFormat="1" ht="12.75" x14ac:dyDescent="0.2">
      <c r="B1201" s="6" t="s">
        <v>1770</v>
      </c>
      <c r="C1201" s="6" t="s">
        <v>30</v>
      </c>
      <c r="D1201" s="6" t="s">
        <v>91</v>
      </c>
      <c r="E1201" s="7" t="s">
        <v>1941</v>
      </c>
      <c r="F1201" s="7" t="s">
        <v>408</v>
      </c>
      <c r="G1201" s="7" t="s">
        <v>1942</v>
      </c>
      <c r="H1201" s="8" t="s">
        <v>1943</v>
      </c>
      <c r="I1201" s="9" t="s">
        <v>1944</v>
      </c>
      <c r="J1201" s="20" t="s">
        <v>24</v>
      </c>
      <c r="K1201" s="22">
        <f>3500*0.25%</f>
        <v>8.75</v>
      </c>
      <c r="L1201" s="10">
        <f>10.19*1.13*633.51</f>
        <v>7294.6775969999981</v>
      </c>
      <c r="M1201" s="10">
        <f t="shared" si="37"/>
        <v>63828.428973749986</v>
      </c>
      <c r="N1201" s="25" t="s">
        <v>26</v>
      </c>
    </row>
    <row r="1202" spans="2:14" s="2" customFormat="1" ht="51" x14ac:dyDescent="0.2">
      <c r="B1202" s="11" t="s">
        <v>1770</v>
      </c>
      <c r="C1202" s="11" t="s">
        <v>28</v>
      </c>
      <c r="D1202" s="12">
        <v>29904</v>
      </c>
      <c r="E1202" s="12">
        <v>1900</v>
      </c>
      <c r="F1202" s="12" t="s">
        <v>1945</v>
      </c>
      <c r="G1202" s="13" t="s">
        <v>1946</v>
      </c>
      <c r="H1202" s="13">
        <v>92199935</v>
      </c>
      <c r="I1202" s="14" t="s">
        <v>1947</v>
      </c>
      <c r="J1202" s="15" t="s">
        <v>346</v>
      </c>
      <c r="K1202" s="23">
        <v>150</v>
      </c>
      <c r="L1202" s="16">
        <v>12000</v>
      </c>
      <c r="M1202" s="17">
        <f t="shared" si="37"/>
        <v>1800000</v>
      </c>
      <c r="N1202" s="26" t="s">
        <v>26</v>
      </c>
    </row>
    <row r="1203" spans="2:14" s="2" customFormat="1" ht="12.75" x14ac:dyDescent="0.2">
      <c r="B1203" s="6" t="s">
        <v>1770</v>
      </c>
      <c r="C1203" s="6" t="s">
        <v>27</v>
      </c>
      <c r="D1203" s="6" t="s">
        <v>81</v>
      </c>
      <c r="E1203" s="7" t="s">
        <v>82</v>
      </c>
      <c r="F1203" s="7" t="s">
        <v>1948</v>
      </c>
      <c r="G1203" s="7" t="s">
        <v>1949</v>
      </c>
      <c r="H1203" s="8" t="s">
        <v>1950</v>
      </c>
      <c r="I1203" s="9" t="s">
        <v>1951</v>
      </c>
      <c r="J1203" s="20" t="s">
        <v>24</v>
      </c>
      <c r="K1203" s="22">
        <v>12</v>
      </c>
      <c r="L1203" s="10">
        <v>65000</v>
      </c>
      <c r="M1203" s="10">
        <f t="shared" si="37"/>
        <v>780000</v>
      </c>
      <c r="N1203" s="25" t="s">
        <v>26</v>
      </c>
    </row>
    <row r="1204" spans="2:14" s="2" customFormat="1" ht="12.75" x14ac:dyDescent="0.2">
      <c r="B1204" s="11" t="s">
        <v>1770</v>
      </c>
      <c r="C1204" s="11" t="s">
        <v>28</v>
      </c>
      <c r="D1204" s="12">
        <v>29905</v>
      </c>
      <c r="E1204" s="12" t="s">
        <v>82</v>
      </c>
      <c r="F1204" s="12" t="s">
        <v>1948</v>
      </c>
      <c r="G1204" s="13" t="s">
        <v>1949</v>
      </c>
      <c r="H1204" s="13" t="s">
        <v>1950</v>
      </c>
      <c r="I1204" s="14" t="s">
        <v>1951</v>
      </c>
      <c r="J1204" s="15" t="s">
        <v>24</v>
      </c>
      <c r="K1204" s="23">
        <v>20</v>
      </c>
      <c r="L1204" s="16">
        <v>65000</v>
      </c>
      <c r="M1204" s="17">
        <f t="shared" si="37"/>
        <v>1300000</v>
      </c>
      <c r="N1204" s="26" t="s">
        <v>26</v>
      </c>
    </row>
    <row r="1205" spans="2:14" s="2" customFormat="1" ht="25.5" x14ac:dyDescent="0.2">
      <c r="B1205" s="6" t="s">
        <v>1770</v>
      </c>
      <c r="C1205" s="6" t="s">
        <v>27</v>
      </c>
      <c r="D1205" s="6" t="s">
        <v>81</v>
      </c>
      <c r="E1205" s="7" t="s">
        <v>19</v>
      </c>
      <c r="F1205" s="7" t="s">
        <v>95</v>
      </c>
      <c r="G1205" s="7" t="s">
        <v>1952</v>
      </c>
      <c r="H1205" s="8" t="s">
        <v>1953</v>
      </c>
      <c r="I1205" s="9" t="s">
        <v>1954</v>
      </c>
      <c r="J1205" s="20" t="s">
        <v>24</v>
      </c>
      <c r="K1205" s="22">
        <v>10</v>
      </c>
      <c r="L1205" s="10">
        <f>489615*1.13</f>
        <v>553264.94999999995</v>
      </c>
      <c r="M1205" s="10">
        <f t="shared" si="37"/>
        <v>5532649.5</v>
      </c>
      <c r="N1205" s="25" t="s">
        <v>26</v>
      </c>
    </row>
    <row r="1206" spans="2:14" s="2" customFormat="1" ht="25.5" x14ac:dyDescent="0.2">
      <c r="B1206" s="11" t="s">
        <v>1770</v>
      </c>
      <c r="C1206" s="11" t="s">
        <v>17</v>
      </c>
      <c r="D1206" s="12" t="s">
        <v>81</v>
      </c>
      <c r="E1206" s="12" t="s">
        <v>169</v>
      </c>
      <c r="F1206" s="12" t="s">
        <v>1955</v>
      </c>
      <c r="G1206" s="13" t="s">
        <v>1956</v>
      </c>
      <c r="H1206" s="13" t="s">
        <v>1957</v>
      </c>
      <c r="I1206" s="14" t="s">
        <v>2093</v>
      </c>
      <c r="J1206" s="15" t="s">
        <v>957</v>
      </c>
      <c r="K1206" s="23">
        <v>115</v>
      </c>
      <c r="L1206" s="16">
        <v>1541.5</v>
      </c>
      <c r="M1206" s="17">
        <f t="shared" si="37"/>
        <v>177272.5</v>
      </c>
      <c r="N1206" s="26" t="s">
        <v>26</v>
      </c>
    </row>
    <row r="1207" spans="2:14" s="2" customFormat="1" ht="25.5" x14ac:dyDescent="0.2">
      <c r="B1207" s="6" t="s">
        <v>1770</v>
      </c>
      <c r="C1207" s="6" t="s">
        <v>27</v>
      </c>
      <c r="D1207" s="6" t="s">
        <v>81</v>
      </c>
      <c r="E1207" s="7" t="s">
        <v>169</v>
      </c>
      <c r="F1207" s="7" t="s">
        <v>1955</v>
      </c>
      <c r="G1207" s="7" t="s">
        <v>1956</v>
      </c>
      <c r="H1207" s="8" t="s">
        <v>1957</v>
      </c>
      <c r="I1207" s="9" t="s">
        <v>2093</v>
      </c>
      <c r="J1207" s="20" t="s">
        <v>957</v>
      </c>
      <c r="K1207" s="22">
        <v>7140</v>
      </c>
      <c r="L1207" s="10">
        <v>1541.5</v>
      </c>
      <c r="M1207" s="10">
        <f t="shared" si="37"/>
        <v>11006310</v>
      </c>
      <c r="N1207" s="25" t="s">
        <v>26</v>
      </c>
    </row>
    <row r="1208" spans="2:14" s="2" customFormat="1" ht="25.5" x14ac:dyDescent="0.2">
      <c r="B1208" s="11" t="s">
        <v>1770</v>
      </c>
      <c r="C1208" s="11" t="s">
        <v>28</v>
      </c>
      <c r="D1208" s="12" t="s">
        <v>81</v>
      </c>
      <c r="E1208" s="12" t="s">
        <v>169</v>
      </c>
      <c r="F1208" s="12" t="s">
        <v>1955</v>
      </c>
      <c r="G1208" s="13" t="s">
        <v>1956</v>
      </c>
      <c r="H1208" s="13" t="s">
        <v>1957</v>
      </c>
      <c r="I1208" s="14" t="s">
        <v>2093</v>
      </c>
      <c r="J1208" s="15" t="s">
        <v>957</v>
      </c>
      <c r="K1208" s="23">
        <v>565</v>
      </c>
      <c r="L1208" s="16">
        <v>1541.5</v>
      </c>
      <c r="M1208" s="17">
        <f t="shared" si="37"/>
        <v>870947.5</v>
      </c>
      <c r="N1208" s="26" t="s">
        <v>26</v>
      </c>
    </row>
    <row r="1209" spans="2:14" s="2" customFormat="1" ht="25.5" x14ac:dyDescent="0.2">
      <c r="B1209" s="6" t="s">
        <v>1770</v>
      </c>
      <c r="C1209" s="6" t="s">
        <v>29</v>
      </c>
      <c r="D1209" s="6" t="s">
        <v>81</v>
      </c>
      <c r="E1209" s="7" t="s">
        <v>169</v>
      </c>
      <c r="F1209" s="7" t="s">
        <v>1955</v>
      </c>
      <c r="G1209" s="7" t="s">
        <v>1956</v>
      </c>
      <c r="H1209" s="8" t="s">
        <v>1957</v>
      </c>
      <c r="I1209" s="9" t="s">
        <v>2093</v>
      </c>
      <c r="J1209" s="20" t="s">
        <v>957</v>
      </c>
      <c r="K1209" s="22">
        <v>415</v>
      </c>
      <c r="L1209" s="10">
        <v>1541.5</v>
      </c>
      <c r="M1209" s="10">
        <f t="shared" si="37"/>
        <v>639722.5</v>
      </c>
      <c r="N1209" s="25" t="s">
        <v>26</v>
      </c>
    </row>
    <row r="1210" spans="2:14" s="2" customFormat="1" ht="25.5" x14ac:dyDescent="0.2">
      <c r="B1210" s="11" t="s">
        <v>1770</v>
      </c>
      <c r="C1210" s="11" t="s">
        <v>30</v>
      </c>
      <c r="D1210" s="12" t="s">
        <v>81</v>
      </c>
      <c r="E1210" s="12" t="s">
        <v>169</v>
      </c>
      <c r="F1210" s="12" t="s">
        <v>1955</v>
      </c>
      <c r="G1210" s="13" t="s">
        <v>1956</v>
      </c>
      <c r="H1210" s="13" t="s">
        <v>1957</v>
      </c>
      <c r="I1210" s="14" t="s">
        <v>2093</v>
      </c>
      <c r="J1210" s="15" t="s">
        <v>957</v>
      </c>
      <c r="K1210" s="23">
        <v>373</v>
      </c>
      <c r="L1210" s="16">
        <v>1541.5</v>
      </c>
      <c r="M1210" s="17">
        <f t="shared" si="37"/>
        <v>574979.5</v>
      </c>
      <c r="N1210" s="26" t="s">
        <v>26</v>
      </c>
    </row>
    <row r="1211" spans="2:14" s="2" customFormat="1" ht="25.5" x14ac:dyDescent="0.2">
      <c r="B1211" s="6" t="s">
        <v>1770</v>
      </c>
      <c r="C1211" s="6" t="s">
        <v>799</v>
      </c>
      <c r="D1211" s="6" t="s">
        <v>81</v>
      </c>
      <c r="E1211" s="7" t="s">
        <v>169</v>
      </c>
      <c r="F1211" s="7" t="s">
        <v>1955</v>
      </c>
      <c r="G1211" s="7" t="s">
        <v>1956</v>
      </c>
      <c r="H1211" s="8" t="s">
        <v>1957</v>
      </c>
      <c r="I1211" s="9" t="s">
        <v>2093</v>
      </c>
      <c r="J1211" s="20" t="s">
        <v>957</v>
      </c>
      <c r="K1211" s="22">
        <v>77</v>
      </c>
      <c r="L1211" s="10">
        <v>1541.5</v>
      </c>
      <c r="M1211" s="10">
        <f t="shared" si="37"/>
        <v>118695.5</v>
      </c>
      <c r="N1211" s="25" t="s">
        <v>26</v>
      </c>
    </row>
    <row r="1212" spans="2:14" s="2" customFormat="1" ht="25.5" x14ac:dyDescent="0.2">
      <c r="B1212" s="11" t="s">
        <v>1770</v>
      </c>
      <c r="C1212" s="11" t="s">
        <v>335</v>
      </c>
      <c r="D1212" s="12" t="s">
        <v>81</v>
      </c>
      <c r="E1212" s="12" t="s">
        <v>169</v>
      </c>
      <c r="F1212" s="12" t="s">
        <v>1955</v>
      </c>
      <c r="G1212" s="13" t="s">
        <v>1956</v>
      </c>
      <c r="H1212" s="13" t="s">
        <v>1957</v>
      </c>
      <c r="I1212" s="14" t="s">
        <v>2093</v>
      </c>
      <c r="J1212" s="15" t="s">
        <v>957</v>
      </c>
      <c r="K1212" s="23">
        <v>23</v>
      </c>
      <c r="L1212" s="16">
        <v>1541.5</v>
      </c>
      <c r="M1212" s="17">
        <f t="shared" si="37"/>
        <v>35454.5</v>
      </c>
      <c r="N1212" s="26" t="s">
        <v>26</v>
      </c>
    </row>
    <row r="1213" spans="2:14" s="2" customFormat="1" ht="12.75" x14ac:dyDescent="0.2">
      <c r="B1213" s="6" t="s">
        <v>1770</v>
      </c>
      <c r="C1213" s="6" t="s">
        <v>17</v>
      </c>
      <c r="D1213" s="6" t="s">
        <v>81</v>
      </c>
      <c r="E1213" s="7" t="s">
        <v>169</v>
      </c>
      <c r="F1213" s="7" t="s">
        <v>1511</v>
      </c>
      <c r="G1213" s="7" t="s">
        <v>1958</v>
      </c>
      <c r="H1213" s="8" t="s">
        <v>1959</v>
      </c>
      <c r="I1213" s="9" t="s">
        <v>1960</v>
      </c>
      <c r="J1213" s="20" t="s">
        <v>957</v>
      </c>
      <c r="K1213" s="22">
        <v>16</v>
      </c>
      <c r="L1213" s="10">
        <v>1541.5</v>
      </c>
      <c r="M1213" s="10">
        <f t="shared" si="37"/>
        <v>24664</v>
      </c>
      <c r="N1213" s="25" t="s">
        <v>26</v>
      </c>
    </row>
    <row r="1214" spans="2:14" s="2" customFormat="1" ht="12.75" x14ac:dyDescent="0.2">
      <c r="B1214" s="11" t="s">
        <v>1770</v>
      </c>
      <c r="C1214" s="11" t="s">
        <v>27</v>
      </c>
      <c r="D1214" s="12" t="s">
        <v>81</v>
      </c>
      <c r="E1214" s="12" t="s">
        <v>169</v>
      </c>
      <c r="F1214" s="12" t="s">
        <v>1511</v>
      </c>
      <c r="G1214" s="13" t="s">
        <v>1958</v>
      </c>
      <c r="H1214" s="13" t="s">
        <v>1959</v>
      </c>
      <c r="I1214" s="14" t="s">
        <v>2094</v>
      </c>
      <c r="J1214" s="15" t="s">
        <v>957</v>
      </c>
      <c r="K1214" s="23">
        <v>3910</v>
      </c>
      <c r="L1214" s="16">
        <v>1541.5</v>
      </c>
      <c r="M1214" s="17">
        <f t="shared" si="37"/>
        <v>6027265</v>
      </c>
      <c r="N1214" s="26" t="s">
        <v>26</v>
      </c>
    </row>
    <row r="1215" spans="2:14" s="2" customFormat="1" ht="12.75" x14ac:dyDescent="0.2">
      <c r="B1215" s="6" t="s">
        <v>1770</v>
      </c>
      <c r="C1215" s="6" t="s">
        <v>28</v>
      </c>
      <c r="D1215" s="6" t="s">
        <v>81</v>
      </c>
      <c r="E1215" s="7" t="s">
        <v>169</v>
      </c>
      <c r="F1215" s="7" t="s">
        <v>1511</v>
      </c>
      <c r="G1215" s="7" t="s">
        <v>1958</v>
      </c>
      <c r="H1215" s="8" t="s">
        <v>1959</v>
      </c>
      <c r="I1215" s="9" t="s">
        <v>1960</v>
      </c>
      <c r="J1215" s="20" t="s">
        <v>957</v>
      </c>
      <c r="K1215" s="22">
        <v>383</v>
      </c>
      <c r="L1215" s="10">
        <v>1541.5</v>
      </c>
      <c r="M1215" s="10">
        <f t="shared" si="37"/>
        <v>590394.5</v>
      </c>
      <c r="N1215" s="25" t="s">
        <v>26</v>
      </c>
    </row>
    <row r="1216" spans="2:14" s="2" customFormat="1" ht="12.75" x14ac:dyDescent="0.2">
      <c r="B1216" s="11" t="s">
        <v>1770</v>
      </c>
      <c r="C1216" s="11" t="s">
        <v>29</v>
      </c>
      <c r="D1216" s="12" t="s">
        <v>81</v>
      </c>
      <c r="E1216" s="12" t="s">
        <v>169</v>
      </c>
      <c r="F1216" s="12" t="s">
        <v>1511</v>
      </c>
      <c r="G1216" s="13" t="s">
        <v>1958</v>
      </c>
      <c r="H1216" s="13" t="s">
        <v>1959</v>
      </c>
      <c r="I1216" s="14" t="s">
        <v>2094</v>
      </c>
      <c r="J1216" s="15" t="s">
        <v>957</v>
      </c>
      <c r="K1216" s="23">
        <v>198</v>
      </c>
      <c r="L1216" s="16">
        <v>1541.5</v>
      </c>
      <c r="M1216" s="17">
        <f t="shared" si="37"/>
        <v>305217</v>
      </c>
      <c r="N1216" s="26" t="s">
        <v>26</v>
      </c>
    </row>
    <row r="1217" spans="2:14" s="2" customFormat="1" ht="12.75" x14ac:dyDescent="0.2">
      <c r="B1217" s="6" t="s">
        <v>1770</v>
      </c>
      <c r="C1217" s="6" t="s">
        <v>30</v>
      </c>
      <c r="D1217" s="6" t="s">
        <v>81</v>
      </c>
      <c r="E1217" s="7" t="s">
        <v>169</v>
      </c>
      <c r="F1217" s="7" t="s">
        <v>1511</v>
      </c>
      <c r="G1217" s="7" t="s">
        <v>1958</v>
      </c>
      <c r="H1217" s="8" t="s">
        <v>1959</v>
      </c>
      <c r="I1217" s="9" t="s">
        <v>1960</v>
      </c>
      <c r="J1217" s="20" t="s">
        <v>957</v>
      </c>
      <c r="K1217" s="22">
        <v>228</v>
      </c>
      <c r="L1217" s="10">
        <v>1541.5</v>
      </c>
      <c r="M1217" s="10">
        <f t="shared" si="37"/>
        <v>351462</v>
      </c>
      <c r="N1217" s="25" t="s">
        <v>26</v>
      </c>
    </row>
    <row r="1218" spans="2:14" s="2" customFormat="1" ht="12.75" x14ac:dyDescent="0.2">
      <c r="B1218" s="11" t="s">
        <v>1770</v>
      </c>
      <c r="C1218" s="11" t="s">
        <v>799</v>
      </c>
      <c r="D1218" s="12" t="s">
        <v>81</v>
      </c>
      <c r="E1218" s="12" t="s">
        <v>169</v>
      </c>
      <c r="F1218" s="12" t="s">
        <v>1511</v>
      </c>
      <c r="G1218" s="13" t="s">
        <v>1958</v>
      </c>
      <c r="H1218" s="13" t="s">
        <v>1959</v>
      </c>
      <c r="I1218" s="14" t="s">
        <v>2094</v>
      </c>
      <c r="J1218" s="15" t="s">
        <v>957</v>
      </c>
      <c r="K1218" s="23">
        <v>22</v>
      </c>
      <c r="L1218" s="16">
        <v>1541.5</v>
      </c>
      <c r="M1218" s="17">
        <f t="shared" si="37"/>
        <v>33913</v>
      </c>
      <c r="N1218" s="26" t="s">
        <v>26</v>
      </c>
    </row>
    <row r="1219" spans="2:14" s="2" customFormat="1" ht="12.75" x14ac:dyDescent="0.2">
      <c r="B1219" s="6" t="s">
        <v>1770</v>
      </c>
      <c r="C1219" s="6" t="s">
        <v>335</v>
      </c>
      <c r="D1219" s="6" t="s">
        <v>81</v>
      </c>
      <c r="E1219" s="7" t="s">
        <v>169</v>
      </c>
      <c r="F1219" s="7" t="s">
        <v>1511</v>
      </c>
      <c r="G1219" s="7" t="s">
        <v>1958</v>
      </c>
      <c r="H1219" s="8" t="s">
        <v>1959</v>
      </c>
      <c r="I1219" s="9" t="s">
        <v>1960</v>
      </c>
      <c r="J1219" s="20" t="s">
        <v>957</v>
      </c>
      <c r="K1219" s="22">
        <v>15</v>
      </c>
      <c r="L1219" s="10">
        <v>1541.5</v>
      </c>
      <c r="M1219" s="10">
        <f t="shared" si="37"/>
        <v>23122.5</v>
      </c>
      <c r="N1219" s="25" t="s">
        <v>26</v>
      </c>
    </row>
    <row r="1220" spans="2:14" s="2" customFormat="1" ht="51" x14ac:dyDescent="0.2">
      <c r="B1220" s="11" t="s">
        <v>1770</v>
      </c>
      <c r="C1220" s="11" t="s">
        <v>28</v>
      </c>
      <c r="D1220" s="12">
        <v>29905</v>
      </c>
      <c r="E1220" s="12">
        <v>1045</v>
      </c>
      <c r="F1220" s="12" t="s">
        <v>1856</v>
      </c>
      <c r="G1220" s="13">
        <v>53131628</v>
      </c>
      <c r="H1220" s="13">
        <v>92222559</v>
      </c>
      <c r="I1220" s="14" t="s">
        <v>1961</v>
      </c>
      <c r="J1220" s="15" t="s">
        <v>346</v>
      </c>
      <c r="K1220" s="23">
        <v>1000</v>
      </c>
      <c r="L1220" s="16">
        <v>2000</v>
      </c>
      <c r="M1220" s="17">
        <f t="shared" si="37"/>
        <v>2000000</v>
      </c>
      <c r="N1220" s="26" t="s">
        <v>26</v>
      </c>
    </row>
    <row r="1221" spans="2:14" s="2" customFormat="1" ht="12.75" x14ac:dyDescent="0.2">
      <c r="B1221" s="6" t="s">
        <v>1770</v>
      </c>
      <c r="C1221" s="6" t="s">
        <v>17</v>
      </c>
      <c r="D1221" s="6" t="s">
        <v>81</v>
      </c>
      <c r="E1221" s="7" t="s">
        <v>615</v>
      </c>
      <c r="F1221" s="7" t="s">
        <v>449</v>
      </c>
      <c r="G1221" s="7" t="s">
        <v>620</v>
      </c>
      <c r="H1221" s="8" t="s">
        <v>1962</v>
      </c>
      <c r="I1221" s="9" t="s">
        <v>1963</v>
      </c>
      <c r="J1221" s="20" t="s">
        <v>24</v>
      </c>
      <c r="K1221" s="22">
        <v>6</v>
      </c>
      <c r="L1221" s="10">
        <v>61750.69</v>
      </c>
      <c r="M1221" s="10">
        <f t="shared" si="37"/>
        <v>370504.14</v>
      </c>
      <c r="N1221" s="25" t="s">
        <v>26</v>
      </c>
    </row>
    <row r="1222" spans="2:14" s="2" customFormat="1" ht="12.75" x14ac:dyDescent="0.2">
      <c r="B1222" s="11" t="s">
        <v>1770</v>
      </c>
      <c r="C1222" s="11" t="s">
        <v>27</v>
      </c>
      <c r="D1222" s="12" t="s">
        <v>81</v>
      </c>
      <c r="E1222" s="12" t="s">
        <v>615</v>
      </c>
      <c r="F1222" s="12" t="s">
        <v>449</v>
      </c>
      <c r="G1222" s="13" t="s">
        <v>620</v>
      </c>
      <c r="H1222" s="13" t="s">
        <v>1962</v>
      </c>
      <c r="I1222" s="14" t="s">
        <v>1963</v>
      </c>
      <c r="J1222" s="15" t="s">
        <v>24</v>
      </c>
      <c r="K1222" s="23">
        <v>684</v>
      </c>
      <c r="L1222" s="16">
        <v>61750.69</v>
      </c>
      <c r="M1222" s="17">
        <f t="shared" si="37"/>
        <v>42237471.960000001</v>
      </c>
      <c r="N1222" s="26" t="s">
        <v>26</v>
      </c>
    </row>
    <row r="1223" spans="2:14" s="2" customFormat="1" ht="12.75" x14ac:dyDescent="0.2">
      <c r="B1223" s="6" t="s">
        <v>1770</v>
      </c>
      <c r="C1223" s="6" t="s">
        <v>28</v>
      </c>
      <c r="D1223" s="6" t="s">
        <v>81</v>
      </c>
      <c r="E1223" s="7" t="s">
        <v>615</v>
      </c>
      <c r="F1223" s="7" t="s">
        <v>449</v>
      </c>
      <c r="G1223" s="7" t="s">
        <v>620</v>
      </c>
      <c r="H1223" s="8" t="s">
        <v>1962</v>
      </c>
      <c r="I1223" s="9" t="s">
        <v>1963</v>
      </c>
      <c r="J1223" s="20" t="s">
        <v>24</v>
      </c>
      <c r="K1223" s="22">
        <v>30</v>
      </c>
      <c r="L1223" s="10">
        <v>61750.69</v>
      </c>
      <c r="M1223" s="10">
        <f t="shared" si="37"/>
        <v>1852520.7000000002</v>
      </c>
      <c r="N1223" s="25" t="s">
        <v>26</v>
      </c>
    </row>
    <row r="1224" spans="2:14" s="2" customFormat="1" ht="12.75" x14ac:dyDescent="0.2">
      <c r="B1224" s="11" t="s">
        <v>1770</v>
      </c>
      <c r="C1224" s="11" t="s">
        <v>29</v>
      </c>
      <c r="D1224" s="12" t="s">
        <v>81</v>
      </c>
      <c r="E1224" s="12" t="s">
        <v>615</v>
      </c>
      <c r="F1224" s="12" t="s">
        <v>449</v>
      </c>
      <c r="G1224" s="13" t="s">
        <v>620</v>
      </c>
      <c r="H1224" s="13" t="s">
        <v>1962</v>
      </c>
      <c r="I1224" s="14" t="s">
        <v>1963</v>
      </c>
      <c r="J1224" s="15" t="s">
        <v>24</v>
      </c>
      <c r="K1224" s="23">
        <v>42</v>
      </c>
      <c r="L1224" s="16">
        <v>61750.69</v>
      </c>
      <c r="M1224" s="17">
        <f t="shared" si="37"/>
        <v>2593528.98</v>
      </c>
      <c r="N1224" s="26" t="s">
        <v>26</v>
      </c>
    </row>
    <row r="1225" spans="2:14" s="2" customFormat="1" ht="12.75" x14ac:dyDescent="0.2">
      <c r="B1225" s="6" t="s">
        <v>1770</v>
      </c>
      <c r="C1225" s="6" t="s">
        <v>30</v>
      </c>
      <c r="D1225" s="6" t="s">
        <v>81</v>
      </c>
      <c r="E1225" s="7" t="s">
        <v>615</v>
      </c>
      <c r="F1225" s="7" t="s">
        <v>449</v>
      </c>
      <c r="G1225" s="7" t="s">
        <v>620</v>
      </c>
      <c r="H1225" s="8" t="s">
        <v>1962</v>
      </c>
      <c r="I1225" s="9" t="s">
        <v>1963</v>
      </c>
      <c r="J1225" s="20" t="s">
        <v>24</v>
      </c>
      <c r="K1225" s="22">
        <v>24</v>
      </c>
      <c r="L1225" s="10">
        <v>61750.69</v>
      </c>
      <c r="M1225" s="10">
        <f t="shared" si="37"/>
        <v>1482016.56</v>
      </c>
      <c r="N1225" s="25" t="s">
        <v>26</v>
      </c>
    </row>
    <row r="1226" spans="2:14" s="2" customFormat="1" ht="12.75" x14ac:dyDescent="0.2">
      <c r="B1226" s="11" t="s">
        <v>1770</v>
      </c>
      <c r="C1226" s="11" t="s">
        <v>17</v>
      </c>
      <c r="D1226" s="12" t="s">
        <v>81</v>
      </c>
      <c r="E1226" s="12" t="s">
        <v>133</v>
      </c>
      <c r="F1226" s="12" t="s">
        <v>434</v>
      </c>
      <c r="G1226" s="13" t="s">
        <v>1964</v>
      </c>
      <c r="H1226" s="13" t="s">
        <v>1965</v>
      </c>
      <c r="I1226" s="14" t="s">
        <v>1966</v>
      </c>
      <c r="J1226" s="15" t="s">
        <v>957</v>
      </c>
      <c r="K1226" s="23">
        <v>180</v>
      </c>
      <c r="L1226" s="16">
        <v>617.08000000000004</v>
      </c>
      <c r="M1226" s="17">
        <f t="shared" si="37"/>
        <v>111074.40000000001</v>
      </c>
      <c r="N1226" s="26" t="s">
        <v>26</v>
      </c>
    </row>
    <row r="1227" spans="2:14" s="2" customFormat="1" ht="12.75" x14ac:dyDescent="0.2">
      <c r="B1227" s="6" t="s">
        <v>1770</v>
      </c>
      <c r="C1227" s="6" t="s">
        <v>27</v>
      </c>
      <c r="D1227" s="6" t="s">
        <v>81</v>
      </c>
      <c r="E1227" s="7" t="s">
        <v>133</v>
      </c>
      <c r="F1227" s="7" t="s">
        <v>434</v>
      </c>
      <c r="G1227" s="7" t="s">
        <v>1964</v>
      </c>
      <c r="H1227" s="8" t="s">
        <v>1965</v>
      </c>
      <c r="I1227" s="9" t="s">
        <v>1966</v>
      </c>
      <c r="J1227" s="20" t="s">
        <v>957</v>
      </c>
      <c r="K1227" s="22">
        <v>33600</v>
      </c>
      <c r="L1227" s="10">
        <v>617.08000000000004</v>
      </c>
      <c r="M1227" s="10">
        <f t="shared" si="37"/>
        <v>20733888</v>
      </c>
      <c r="N1227" s="25" t="s">
        <v>26</v>
      </c>
    </row>
    <row r="1228" spans="2:14" s="2" customFormat="1" ht="12.75" x14ac:dyDescent="0.2">
      <c r="B1228" s="11" t="s">
        <v>1770</v>
      </c>
      <c r="C1228" s="11" t="s">
        <v>28</v>
      </c>
      <c r="D1228" s="12" t="s">
        <v>81</v>
      </c>
      <c r="E1228" s="12" t="s">
        <v>133</v>
      </c>
      <c r="F1228" s="12" t="s">
        <v>434</v>
      </c>
      <c r="G1228" s="13" t="s">
        <v>1964</v>
      </c>
      <c r="H1228" s="13" t="s">
        <v>1965</v>
      </c>
      <c r="I1228" s="14" t="s">
        <v>1966</v>
      </c>
      <c r="J1228" s="15" t="s">
        <v>957</v>
      </c>
      <c r="K1228" s="23">
        <v>2160</v>
      </c>
      <c r="L1228" s="16">
        <v>617.08000000000004</v>
      </c>
      <c r="M1228" s="17">
        <f t="shared" ref="M1228:M1289" si="38">+L1228*K1228</f>
        <v>1332892.8</v>
      </c>
      <c r="N1228" s="26" t="s">
        <v>26</v>
      </c>
    </row>
    <row r="1229" spans="2:14" s="2" customFormat="1" ht="12.75" x14ac:dyDescent="0.2">
      <c r="B1229" s="6" t="s">
        <v>1770</v>
      </c>
      <c r="C1229" s="6" t="s">
        <v>29</v>
      </c>
      <c r="D1229" s="6" t="s">
        <v>81</v>
      </c>
      <c r="E1229" s="7" t="s">
        <v>133</v>
      </c>
      <c r="F1229" s="7" t="s">
        <v>434</v>
      </c>
      <c r="G1229" s="7" t="s">
        <v>1964</v>
      </c>
      <c r="H1229" s="8" t="s">
        <v>1965</v>
      </c>
      <c r="I1229" s="9" t="s">
        <v>1966</v>
      </c>
      <c r="J1229" s="20" t="s">
        <v>957</v>
      </c>
      <c r="K1229" s="22">
        <v>1680</v>
      </c>
      <c r="L1229" s="10">
        <v>617.08000000000004</v>
      </c>
      <c r="M1229" s="10">
        <f t="shared" si="38"/>
        <v>1036694.4</v>
      </c>
      <c r="N1229" s="25" t="s">
        <v>26</v>
      </c>
    </row>
    <row r="1230" spans="2:14" s="2" customFormat="1" ht="12.75" x14ac:dyDescent="0.2">
      <c r="B1230" s="11" t="s">
        <v>1770</v>
      </c>
      <c r="C1230" s="11" t="s">
        <v>30</v>
      </c>
      <c r="D1230" s="12" t="s">
        <v>81</v>
      </c>
      <c r="E1230" s="12" t="s">
        <v>133</v>
      </c>
      <c r="F1230" s="12" t="s">
        <v>434</v>
      </c>
      <c r="G1230" s="13" t="s">
        <v>1964</v>
      </c>
      <c r="H1230" s="13" t="s">
        <v>1965</v>
      </c>
      <c r="I1230" s="14" t="s">
        <v>1966</v>
      </c>
      <c r="J1230" s="15" t="s">
        <v>957</v>
      </c>
      <c r="K1230" s="23">
        <v>1560</v>
      </c>
      <c r="L1230" s="16">
        <v>617.08000000000004</v>
      </c>
      <c r="M1230" s="17">
        <f t="shared" si="38"/>
        <v>962644.8</v>
      </c>
      <c r="N1230" s="26" t="s">
        <v>26</v>
      </c>
    </row>
    <row r="1231" spans="2:14" s="2" customFormat="1" ht="12.75" x14ac:dyDescent="0.2">
      <c r="B1231" s="6" t="s">
        <v>1770</v>
      </c>
      <c r="C1231" s="6" t="s">
        <v>27</v>
      </c>
      <c r="D1231" s="6" t="s">
        <v>81</v>
      </c>
      <c r="E1231" s="7" t="s">
        <v>1102</v>
      </c>
      <c r="F1231" s="7" t="s">
        <v>32</v>
      </c>
      <c r="G1231" s="7" t="s">
        <v>1505</v>
      </c>
      <c r="H1231" s="8" t="s">
        <v>1967</v>
      </c>
      <c r="I1231" s="9" t="s">
        <v>141</v>
      </c>
      <c r="J1231" s="20" t="s">
        <v>944</v>
      </c>
      <c r="K1231" s="22">
        <v>900</v>
      </c>
      <c r="L1231" s="10">
        <f>6216.15*1.13</f>
        <v>7024.249499999999</v>
      </c>
      <c r="M1231" s="10">
        <f t="shared" si="38"/>
        <v>6321824.5499999989</v>
      </c>
      <c r="N1231" s="25" t="s">
        <v>26</v>
      </c>
    </row>
    <row r="1232" spans="2:14" s="2" customFormat="1" ht="12.75" x14ac:dyDescent="0.2">
      <c r="B1232" s="11" t="s">
        <v>1770</v>
      </c>
      <c r="C1232" s="11" t="s">
        <v>17</v>
      </c>
      <c r="D1232" s="12" t="s">
        <v>81</v>
      </c>
      <c r="E1232" s="12" t="s">
        <v>1968</v>
      </c>
      <c r="F1232" s="12" t="s">
        <v>1600</v>
      </c>
      <c r="G1232" s="13" t="s">
        <v>142</v>
      </c>
      <c r="H1232" s="13" t="s">
        <v>1969</v>
      </c>
      <c r="I1232" s="14" t="s">
        <v>1970</v>
      </c>
      <c r="J1232" s="15" t="s">
        <v>24</v>
      </c>
      <c r="K1232" s="23">
        <v>6</v>
      </c>
      <c r="L1232" s="16">
        <v>11500</v>
      </c>
      <c r="M1232" s="17">
        <f t="shared" si="38"/>
        <v>69000</v>
      </c>
      <c r="N1232" s="26" t="s">
        <v>26</v>
      </c>
    </row>
    <row r="1233" spans="2:14" s="2" customFormat="1" ht="12.75" x14ac:dyDescent="0.2">
      <c r="B1233" s="6" t="s">
        <v>1770</v>
      </c>
      <c r="C1233" s="6" t="s">
        <v>27</v>
      </c>
      <c r="D1233" s="6" t="s">
        <v>81</v>
      </c>
      <c r="E1233" s="7" t="s">
        <v>1968</v>
      </c>
      <c r="F1233" s="7" t="s">
        <v>1600</v>
      </c>
      <c r="G1233" s="7" t="s">
        <v>142</v>
      </c>
      <c r="H1233" s="8" t="s">
        <v>1969</v>
      </c>
      <c r="I1233" s="9" t="s">
        <v>1970</v>
      </c>
      <c r="J1233" s="20" t="s">
        <v>24</v>
      </c>
      <c r="K1233" s="22">
        <v>174</v>
      </c>
      <c r="L1233" s="10">
        <v>11500</v>
      </c>
      <c r="M1233" s="10">
        <f t="shared" si="38"/>
        <v>2001000</v>
      </c>
      <c r="N1233" s="25" t="s">
        <v>26</v>
      </c>
    </row>
    <row r="1234" spans="2:14" s="2" customFormat="1" ht="12.75" x14ac:dyDescent="0.2">
      <c r="B1234" s="11" t="s">
        <v>1770</v>
      </c>
      <c r="C1234" s="11" t="s">
        <v>28</v>
      </c>
      <c r="D1234" s="12" t="s">
        <v>81</v>
      </c>
      <c r="E1234" s="12" t="s">
        <v>1968</v>
      </c>
      <c r="F1234" s="12" t="s">
        <v>1600</v>
      </c>
      <c r="G1234" s="13" t="s">
        <v>142</v>
      </c>
      <c r="H1234" s="13" t="s">
        <v>1969</v>
      </c>
      <c r="I1234" s="14" t="s">
        <v>1970</v>
      </c>
      <c r="J1234" s="15" t="s">
        <v>24</v>
      </c>
      <c r="K1234" s="23">
        <v>24</v>
      </c>
      <c r="L1234" s="16">
        <v>11500</v>
      </c>
      <c r="M1234" s="17">
        <f t="shared" si="38"/>
        <v>276000</v>
      </c>
      <c r="N1234" s="26" t="s">
        <v>26</v>
      </c>
    </row>
    <row r="1235" spans="2:14" s="2" customFormat="1" ht="12.75" x14ac:dyDescent="0.2">
      <c r="B1235" s="6" t="s">
        <v>1770</v>
      </c>
      <c r="C1235" s="6" t="s">
        <v>29</v>
      </c>
      <c r="D1235" s="6" t="s">
        <v>81</v>
      </c>
      <c r="E1235" s="7" t="s">
        <v>1968</v>
      </c>
      <c r="F1235" s="7" t="s">
        <v>1600</v>
      </c>
      <c r="G1235" s="7" t="s">
        <v>142</v>
      </c>
      <c r="H1235" s="8" t="s">
        <v>1969</v>
      </c>
      <c r="I1235" s="9" t="s">
        <v>1970</v>
      </c>
      <c r="J1235" s="20" t="s">
        <v>24</v>
      </c>
      <c r="K1235" s="22">
        <v>12</v>
      </c>
      <c r="L1235" s="10">
        <v>11500</v>
      </c>
      <c r="M1235" s="10">
        <f t="shared" si="38"/>
        <v>138000</v>
      </c>
      <c r="N1235" s="25" t="s">
        <v>26</v>
      </c>
    </row>
    <row r="1236" spans="2:14" s="2" customFormat="1" ht="12.75" x14ac:dyDescent="0.2">
      <c r="B1236" s="11" t="s">
        <v>1770</v>
      </c>
      <c r="C1236" s="11" t="s">
        <v>30</v>
      </c>
      <c r="D1236" s="12" t="s">
        <v>81</v>
      </c>
      <c r="E1236" s="12" t="s">
        <v>1968</v>
      </c>
      <c r="F1236" s="12" t="s">
        <v>1600</v>
      </c>
      <c r="G1236" s="13" t="s">
        <v>142</v>
      </c>
      <c r="H1236" s="13" t="s">
        <v>1969</v>
      </c>
      <c r="I1236" s="14" t="s">
        <v>1970</v>
      </c>
      <c r="J1236" s="15" t="s">
        <v>24</v>
      </c>
      <c r="K1236" s="23">
        <v>6</v>
      </c>
      <c r="L1236" s="16">
        <v>11500</v>
      </c>
      <c r="M1236" s="17">
        <f t="shared" si="38"/>
        <v>69000</v>
      </c>
      <c r="N1236" s="26" t="s">
        <v>26</v>
      </c>
    </row>
    <row r="1237" spans="2:14" s="2" customFormat="1" ht="12.75" x14ac:dyDescent="0.2">
      <c r="B1237" s="6" t="s">
        <v>1770</v>
      </c>
      <c r="C1237" s="6" t="s">
        <v>17</v>
      </c>
      <c r="D1237" s="6" t="s">
        <v>81</v>
      </c>
      <c r="E1237" s="7" t="s">
        <v>1968</v>
      </c>
      <c r="F1237" s="7" t="s">
        <v>1600</v>
      </c>
      <c r="G1237" s="7" t="s">
        <v>1971</v>
      </c>
      <c r="H1237" s="8" t="s">
        <v>1972</v>
      </c>
      <c r="I1237" s="9" t="s">
        <v>1973</v>
      </c>
      <c r="J1237" s="20" t="s">
        <v>24</v>
      </c>
      <c r="K1237" s="22">
        <v>3</v>
      </c>
      <c r="L1237" s="10">
        <v>22535</v>
      </c>
      <c r="M1237" s="10">
        <f t="shared" si="38"/>
        <v>67605</v>
      </c>
      <c r="N1237" s="25" t="s">
        <v>26</v>
      </c>
    </row>
    <row r="1238" spans="2:14" s="2" customFormat="1" ht="12.75" x14ac:dyDescent="0.2">
      <c r="B1238" s="11" t="s">
        <v>1770</v>
      </c>
      <c r="C1238" s="11" t="s">
        <v>27</v>
      </c>
      <c r="D1238" s="12" t="s">
        <v>81</v>
      </c>
      <c r="E1238" s="12" t="s">
        <v>1968</v>
      </c>
      <c r="F1238" s="12" t="s">
        <v>1600</v>
      </c>
      <c r="G1238" s="13" t="s">
        <v>1971</v>
      </c>
      <c r="H1238" s="13" t="s">
        <v>1972</v>
      </c>
      <c r="I1238" s="14" t="s">
        <v>1973</v>
      </c>
      <c r="J1238" s="15" t="s">
        <v>24</v>
      </c>
      <c r="K1238" s="23">
        <v>150</v>
      </c>
      <c r="L1238" s="16">
        <v>22532</v>
      </c>
      <c r="M1238" s="17">
        <f t="shared" si="38"/>
        <v>3379800</v>
      </c>
      <c r="N1238" s="26" t="s">
        <v>26</v>
      </c>
    </row>
    <row r="1239" spans="2:14" s="2" customFormat="1" ht="12.75" x14ac:dyDescent="0.2">
      <c r="B1239" s="6" t="s">
        <v>1770</v>
      </c>
      <c r="C1239" s="6" t="s">
        <v>28</v>
      </c>
      <c r="D1239" s="6" t="s">
        <v>81</v>
      </c>
      <c r="E1239" s="7" t="s">
        <v>1968</v>
      </c>
      <c r="F1239" s="7" t="s">
        <v>1600</v>
      </c>
      <c r="G1239" s="7" t="s">
        <v>1971</v>
      </c>
      <c r="H1239" s="8" t="s">
        <v>1972</v>
      </c>
      <c r="I1239" s="9" t="s">
        <v>1973</v>
      </c>
      <c r="J1239" s="20" t="s">
        <v>24</v>
      </c>
      <c r="K1239" s="22">
        <v>24</v>
      </c>
      <c r="L1239" s="10">
        <v>22535</v>
      </c>
      <c r="M1239" s="10">
        <f t="shared" si="38"/>
        <v>540840</v>
      </c>
      <c r="N1239" s="25" t="s">
        <v>26</v>
      </c>
    </row>
    <row r="1240" spans="2:14" s="2" customFormat="1" ht="12.75" x14ac:dyDescent="0.2">
      <c r="B1240" s="11" t="s">
        <v>1770</v>
      </c>
      <c r="C1240" s="11" t="s">
        <v>29</v>
      </c>
      <c r="D1240" s="12" t="s">
        <v>81</v>
      </c>
      <c r="E1240" s="12" t="s">
        <v>1968</v>
      </c>
      <c r="F1240" s="12" t="s">
        <v>1600</v>
      </c>
      <c r="G1240" s="13" t="s">
        <v>1971</v>
      </c>
      <c r="H1240" s="13" t="s">
        <v>1972</v>
      </c>
      <c r="I1240" s="14" t="s">
        <v>1973</v>
      </c>
      <c r="J1240" s="15" t="s">
        <v>24</v>
      </c>
      <c r="K1240" s="23">
        <v>12</v>
      </c>
      <c r="L1240" s="16">
        <v>22535</v>
      </c>
      <c r="M1240" s="17">
        <f t="shared" si="38"/>
        <v>270420</v>
      </c>
      <c r="N1240" s="26" t="s">
        <v>26</v>
      </c>
    </row>
    <row r="1241" spans="2:14" s="2" customFormat="1" ht="12.75" x14ac:dyDescent="0.2">
      <c r="B1241" s="6" t="s">
        <v>1770</v>
      </c>
      <c r="C1241" s="6" t="s">
        <v>30</v>
      </c>
      <c r="D1241" s="6" t="s">
        <v>81</v>
      </c>
      <c r="E1241" s="7" t="s">
        <v>1968</v>
      </c>
      <c r="F1241" s="7" t="s">
        <v>1600</v>
      </c>
      <c r="G1241" s="7" t="s">
        <v>1971</v>
      </c>
      <c r="H1241" s="8" t="s">
        <v>1972</v>
      </c>
      <c r="I1241" s="9" t="s">
        <v>1973</v>
      </c>
      <c r="J1241" s="20" t="s">
        <v>24</v>
      </c>
      <c r="K1241" s="22">
        <v>6</v>
      </c>
      <c r="L1241" s="10">
        <v>22535</v>
      </c>
      <c r="M1241" s="10">
        <f t="shared" si="38"/>
        <v>135210</v>
      </c>
      <c r="N1241" s="25" t="s">
        <v>26</v>
      </c>
    </row>
    <row r="1242" spans="2:14" s="2" customFormat="1" ht="12.75" x14ac:dyDescent="0.2">
      <c r="B1242" s="11" t="s">
        <v>1770</v>
      </c>
      <c r="C1242" s="11" t="s">
        <v>17</v>
      </c>
      <c r="D1242" s="12" t="s">
        <v>81</v>
      </c>
      <c r="E1242" s="12" t="s">
        <v>555</v>
      </c>
      <c r="F1242" s="12" t="s">
        <v>76</v>
      </c>
      <c r="G1242" s="13">
        <v>47131604</v>
      </c>
      <c r="H1242" s="13">
        <v>90003404</v>
      </c>
      <c r="I1242" s="14" t="s">
        <v>1974</v>
      </c>
      <c r="J1242" s="15" t="s">
        <v>24</v>
      </c>
      <c r="K1242" s="23">
        <v>40</v>
      </c>
      <c r="L1242" s="16">
        <f t="shared" ref="L1242:L1248" si="39">940*1.01</f>
        <v>949.4</v>
      </c>
      <c r="M1242" s="17">
        <f t="shared" si="38"/>
        <v>37976</v>
      </c>
      <c r="N1242" s="26" t="s">
        <v>26</v>
      </c>
    </row>
    <row r="1243" spans="2:14" s="2" customFormat="1" ht="12.75" x14ac:dyDescent="0.2">
      <c r="B1243" s="6" t="s">
        <v>1770</v>
      </c>
      <c r="C1243" s="6" t="s">
        <v>27</v>
      </c>
      <c r="D1243" s="6" t="s">
        <v>81</v>
      </c>
      <c r="E1243" s="7" t="s">
        <v>273</v>
      </c>
      <c r="F1243" s="7" t="s">
        <v>2102</v>
      </c>
      <c r="G1243" s="7">
        <v>47131604</v>
      </c>
      <c r="H1243" s="8">
        <v>90003404</v>
      </c>
      <c r="I1243" s="9" t="s">
        <v>1975</v>
      </c>
      <c r="J1243" s="20" t="s">
        <v>346</v>
      </c>
      <c r="K1243" s="22">
        <v>1000</v>
      </c>
      <c r="L1243" s="10">
        <v>1426.5</v>
      </c>
      <c r="M1243" s="10">
        <f t="shared" si="38"/>
        <v>1426500</v>
      </c>
      <c r="N1243" s="25" t="s">
        <v>278</v>
      </c>
    </row>
    <row r="1244" spans="2:14" s="2" customFormat="1" ht="12.75" x14ac:dyDescent="0.2">
      <c r="B1244" s="11" t="s">
        <v>1770</v>
      </c>
      <c r="C1244" s="11" t="s">
        <v>27</v>
      </c>
      <c r="D1244" s="12" t="s">
        <v>81</v>
      </c>
      <c r="E1244" s="12" t="s">
        <v>555</v>
      </c>
      <c r="F1244" s="12" t="s">
        <v>76</v>
      </c>
      <c r="G1244" s="13">
        <v>47131604</v>
      </c>
      <c r="H1244" s="13">
        <v>90003404</v>
      </c>
      <c r="I1244" s="14" t="s">
        <v>1974</v>
      </c>
      <c r="J1244" s="15" t="s">
        <v>24</v>
      </c>
      <c r="K1244" s="23">
        <v>11970</v>
      </c>
      <c r="L1244" s="16">
        <f t="shared" si="39"/>
        <v>949.4</v>
      </c>
      <c r="M1244" s="17">
        <f t="shared" si="38"/>
        <v>11364318</v>
      </c>
      <c r="N1244" s="26" t="s">
        <v>26</v>
      </c>
    </row>
    <row r="1245" spans="2:14" s="2" customFormat="1" ht="12.75" x14ac:dyDescent="0.2">
      <c r="B1245" s="6" t="s">
        <v>1770</v>
      </c>
      <c r="C1245" s="6" t="s">
        <v>28</v>
      </c>
      <c r="D1245" s="6" t="s">
        <v>81</v>
      </c>
      <c r="E1245" s="7" t="s">
        <v>555</v>
      </c>
      <c r="F1245" s="7" t="s">
        <v>76</v>
      </c>
      <c r="G1245" s="7">
        <v>47131604</v>
      </c>
      <c r="H1245" s="8">
        <v>90003404</v>
      </c>
      <c r="I1245" s="9" t="s">
        <v>1974</v>
      </c>
      <c r="J1245" s="20" t="s">
        <v>24</v>
      </c>
      <c r="K1245" s="22">
        <v>1230</v>
      </c>
      <c r="L1245" s="10">
        <f t="shared" si="39"/>
        <v>949.4</v>
      </c>
      <c r="M1245" s="10">
        <f t="shared" si="38"/>
        <v>1167762</v>
      </c>
      <c r="N1245" s="25" t="s">
        <v>26</v>
      </c>
    </row>
    <row r="1246" spans="2:14" s="2" customFormat="1" ht="12.75" x14ac:dyDescent="0.2">
      <c r="B1246" s="11" t="s">
        <v>1770</v>
      </c>
      <c r="C1246" s="11" t="s">
        <v>29</v>
      </c>
      <c r="D1246" s="12" t="s">
        <v>81</v>
      </c>
      <c r="E1246" s="12" t="s">
        <v>555</v>
      </c>
      <c r="F1246" s="12" t="s">
        <v>76</v>
      </c>
      <c r="G1246" s="13">
        <v>47131604</v>
      </c>
      <c r="H1246" s="13">
        <v>90003404</v>
      </c>
      <c r="I1246" s="14" t="s">
        <v>1974</v>
      </c>
      <c r="J1246" s="15" t="s">
        <v>24</v>
      </c>
      <c r="K1246" s="23">
        <v>660</v>
      </c>
      <c r="L1246" s="16">
        <f t="shared" si="39"/>
        <v>949.4</v>
      </c>
      <c r="M1246" s="17">
        <f t="shared" si="38"/>
        <v>626604</v>
      </c>
      <c r="N1246" s="26" t="s">
        <v>26</v>
      </c>
    </row>
    <row r="1247" spans="2:14" s="2" customFormat="1" ht="12.75" x14ac:dyDescent="0.2">
      <c r="B1247" s="6" t="s">
        <v>1770</v>
      </c>
      <c r="C1247" s="6" t="s">
        <v>30</v>
      </c>
      <c r="D1247" s="6" t="s">
        <v>81</v>
      </c>
      <c r="E1247" s="7" t="s">
        <v>555</v>
      </c>
      <c r="F1247" s="7" t="s">
        <v>76</v>
      </c>
      <c r="G1247" s="7">
        <v>47131604</v>
      </c>
      <c r="H1247" s="8">
        <v>90003404</v>
      </c>
      <c r="I1247" s="9" t="s">
        <v>1974</v>
      </c>
      <c r="J1247" s="20" t="s">
        <v>24</v>
      </c>
      <c r="K1247" s="22">
        <v>300</v>
      </c>
      <c r="L1247" s="10">
        <f t="shared" si="39"/>
        <v>949.4</v>
      </c>
      <c r="M1247" s="10">
        <f t="shared" si="38"/>
        <v>284820</v>
      </c>
      <c r="N1247" s="25" t="s">
        <v>26</v>
      </c>
    </row>
    <row r="1248" spans="2:14" s="2" customFormat="1" ht="12.75" x14ac:dyDescent="0.2">
      <c r="B1248" s="11" t="s">
        <v>1770</v>
      </c>
      <c r="C1248" s="11" t="s">
        <v>799</v>
      </c>
      <c r="D1248" s="12" t="s">
        <v>81</v>
      </c>
      <c r="E1248" s="12" t="s">
        <v>555</v>
      </c>
      <c r="F1248" s="12" t="s">
        <v>76</v>
      </c>
      <c r="G1248" s="13">
        <v>47131604</v>
      </c>
      <c r="H1248" s="13">
        <v>90003404</v>
      </c>
      <c r="I1248" s="14" t="s">
        <v>1974</v>
      </c>
      <c r="J1248" s="15" t="s">
        <v>24</v>
      </c>
      <c r="K1248" s="23">
        <v>60</v>
      </c>
      <c r="L1248" s="16">
        <f t="shared" si="39"/>
        <v>949.4</v>
      </c>
      <c r="M1248" s="17">
        <f t="shared" si="38"/>
        <v>56964</v>
      </c>
      <c r="N1248" s="26" t="s">
        <v>26</v>
      </c>
    </row>
    <row r="1249" spans="2:14" s="2" customFormat="1" ht="25.5" x14ac:dyDescent="0.2">
      <c r="B1249" s="6" t="s">
        <v>1770</v>
      </c>
      <c r="C1249" s="6" t="s">
        <v>17</v>
      </c>
      <c r="D1249" s="6" t="s">
        <v>81</v>
      </c>
      <c r="E1249" s="7" t="s">
        <v>19</v>
      </c>
      <c r="F1249" s="7" t="s">
        <v>95</v>
      </c>
      <c r="G1249" s="7" t="s">
        <v>1952</v>
      </c>
      <c r="H1249" s="8" t="s">
        <v>1953</v>
      </c>
      <c r="I1249" s="9" t="s">
        <v>1976</v>
      </c>
      <c r="J1249" s="20" t="s">
        <v>24</v>
      </c>
      <c r="K1249" s="22">
        <v>6</v>
      </c>
      <c r="L1249" s="10">
        <f>62287*1.13</f>
        <v>70384.31</v>
      </c>
      <c r="M1249" s="10">
        <f t="shared" si="38"/>
        <v>422305.86</v>
      </c>
      <c r="N1249" s="25" t="s">
        <v>26</v>
      </c>
    </row>
    <row r="1250" spans="2:14" s="2" customFormat="1" ht="25.5" x14ac:dyDescent="0.2">
      <c r="B1250" s="11" t="s">
        <v>1770</v>
      </c>
      <c r="C1250" s="11" t="s">
        <v>27</v>
      </c>
      <c r="D1250" s="12" t="s">
        <v>81</v>
      </c>
      <c r="E1250" s="12" t="s">
        <v>19</v>
      </c>
      <c r="F1250" s="12" t="s">
        <v>95</v>
      </c>
      <c r="G1250" s="13" t="s">
        <v>1952</v>
      </c>
      <c r="H1250" s="13" t="s">
        <v>1953</v>
      </c>
      <c r="I1250" s="14" t="s">
        <v>1976</v>
      </c>
      <c r="J1250" s="15" t="s">
        <v>24</v>
      </c>
      <c r="K1250" s="23">
        <v>636</v>
      </c>
      <c r="L1250" s="16">
        <f>62287*1.13</f>
        <v>70384.31</v>
      </c>
      <c r="M1250" s="17">
        <f t="shared" si="38"/>
        <v>44764421.159999996</v>
      </c>
      <c r="N1250" s="26" t="s">
        <v>26</v>
      </c>
    </row>
    <row r="1251" spans="2:14" s="2" customFormat="1" ht="25.5" x14ac:dyDescent="0.2">
      <c r="B1251" s="6" t="s">
        <v>1770</v>
      </c>
      <c r="C1251" s="6" t="s">
        <v>28</v>
      </c>
      <c r="D1251" s="6" t="s">
        <v>81</v>
      </c>
      <c r="E1251" s="7" t="s">
        <v>19</v>
      </c>
      <c r="F1251" s="7" t="s">
        <v>95</v>
      </c>
      <c r="G1251" s="7" t="s">
        <v>1952</v>
      </c>
      <c r="H1251" s="8" t="s">
        <v>1953</v>
      </c>
      <c r="I1251" s="9" t="s">
        <v>1976</v>
      </c>
      <c r="J1251" s="20" t="s">
        <v>24</v>
      </c>
      <c r="K1251" s="22">
        <v>24</v>
      </c>
      <c r="L1251" s="10">
        <f>62287*1.13</f>
        <v>70384.31</v>
      </c>
      <c r="M1251" s="10">
        <f t="shared" si="38"/>
        <v>1689223.44</v>
      </c>
      <c r="N1251" s="25" t="s">
        <v>26</v>
      </c>
    </row>
    <row r="1252" spans="2:14" s="2" customFormat="1" ht="25.5" x14ac:dyDescent="0.2">
      <c r="B1252" s="11" t="s">
        <v>1770</v>
      </c>
      <c r="C1252" s="11" t="s">
        <v>29</v>
      </c>
      <c r="D1252" s="12" t="s">
        <v>81</v>
      </c>
      <c r="E1252" s="12" t="s">
        <v>19</v>
      </c>
      <c r="F1252" s="12" t="s">
        <v>95</v>
      </c>
      <c r="G1252" s="13" t="s">
        <v>1952</v>
      </c>
      <c r="H1252" s="13" t="s">
        <v>1953</v>
      </c>
      <c r="I1252" s="14" t="s">
        <v>1976</v>
      </c>
      <c r="J1252" s="15" t="s">
        <v>1977</v>
      </c>
      <c r="K1252" s="23">
        <v>36</v>
      </c>
      <c r="L1252" s="16">
        <f>62287*1.13</f>
        <v>70384.31</v>
      </c>
      <c r="M1252" s="17">
        <f t="shared" si="38"/>
        <v>2533835.16</v>
      </c>
      <c r="N1252" s="26" t="s">
        <v>26</v>
      </c>
    </row>
    <row r="1253" spans="2:14" s="2" customFormat="1" ht="25.5" x14ac:dyDescent="0.2">
      <c r="B1253" s="6" t="s">
        <v>1770</v>
      </c>
      <c r="C1253" s="6" t="s">
        <v>30</v>
      </c>
      <c r="D1253" s="6" t="s">
        <v>81</v>
      </c>
      <c r="E1253" s="7" t="s">
        <v>19</v>
      </c>
      <c r="F1253" s="7" t="s">
        <v>95</v>
      </c>
      <c r="G1253" s="7" t="s">
        <v>1952</v>
      </c>
      <c r="H1253" s="8" t="s">
        <v>1953</v>
      </c>
      <c r="I1253" s="9" t="s">
        <v>1976</v>
      </c>
      <c r="J1253" s="20" t="s">
        <v>1977</v>
      </c>
      <c r="K1253" s="22">
        <v>24</v>
      </c>
      <c r="L1253" s="10">
        <f>62287*1.13</f>
        <v>70384.31</v>
      </c>
      <c r="M1253" s="10">
        <f t="shared" si="38"/>
        <v>1689223.44</v>
      </c>
      <c r="N1253" s="25" t="s">
        <v>26</v>
      </c>
    </row>
    <row r="1254" spans="2:14" s="2" customFormat="1" ht="12.75" x14ac:dyDescent="0.2">
      <c r="B1254" s="11" t="s">
        <v>1770</v>
      </c>
      <c r="C1254" s="11" t="s">
        <v>17</v>
      </c>
      <c r="D1254" s="12" t="s">
        <v>81</v>
      </c>
      <c r="E1254" s="12" t="s">
        <v>273</v>
      </c>
      <c r="F1254" s="12" t="s">
        <v>1978</v>
      </c>
      <c r="G1254" s="13" t="s">
        <v>1979</v>
      </c>
      <c r="H1254" s="13" t="s">
        <v>1980</v>
      </c>
      <c r="I1254" s="14" t="s">
        <v>1975</v>
      </c>
      <c r="J1254" s="15" t="s">
        <v>24</v>
      </c>
      <c r="K1254" s="23">
        <v>125</v>
      </c>
      <c r="L1254" s="16">
        <v>1426.5</v>
      </c>
      <c r="M1254" s="17">
        <f t="shared" si="38"/>
        <v>178312.5</v>
      </c>
      <c r="N1254" s="26" t="s">
        <v>26</v>
      </c>
    </row>
    <row r="1255" spans="2:14" s="2" customFormat="1" ht="12.75" x14ac:dyDescent="0.2">
      <c r="B1255" s="6" t="s">
        <v>1770</v>
      </c>
      <c r="C1255" s="6" t="s">
        <v>17</v>
      </c>
      <c r="D1255" s="6" t="s">
        <v>81</v>
      </c>
      <c r="E1255" s="7" t="s">
        <v>133</v>
      </c>
      <c r="F1255" s="7" t="s">
        <v>1981</v>
      </c>
      <c r="G1255" s="7" t="s">
        <v>1964</v>
      </c>
      <c r="H1255" s="8" t="s">
        <v>1982</v>
      </c>
      <c r="I1255" s="9" t="s">
        <v>1983</v>
      </c>
      <c r="J1255" s="20" t="s">
        <v>24</v>
      </c>
      <c r="K1255" s="22">
        <v>288</v>
      </c>
      <c r="L1255" s="10">
        <v>900</v>
      </c>
      <c r="M1255" s="10">
        <f t="shared" si="38"/>
        <v>259200</v>
      </c>
      <c r="N1255" s="25" t="s">
        <v>26</v>
      </c>
    </row>
    <row r="1256" spans="2:14" s="2" customFormat="1" ht="12.75" x14ac:dyDescent="0.2">
      <c r="B1256" s="11" t="s">
        <v>1770</v>
      </c>
      <c r="C1256" s="11" t="s">
        <v>27</v>
      </c>
      <c r="D1256" s="12" t="s">
        <v>81</v>
      </c>
      <c r="E1256" s="12" t="s">
        <v>133</v>
      </c>
      <c r="F1256" s="12" t="s">
        <v>1981</v>
      </c>
      <c r="G1256" s="13" t="s">
        <v>1964</v>
      </c>
      <c r="H1256" s="13" t="s">
        <v>1982</v>
      </c>
      <c r="I1256" s="14" t="s">
        <v>1983</v>
      </c>
      <c r="J1256" s="15" t="s">
        <v>24</v>
      </c>
      <c r="K1256" s="23">
        <v>13248</v>
      </c>
      <c r="L1256" s="16">
        <v>900</v>
      </c>
      <c r="M1256" s="17">
        <f t="shared" si="38"/>
        <v>11923200</v>
      </c>
      <c r="N1256" s="26" t="s">
        <v>26</v>
      </c>
    </row>
    <row r="1257" spans="2:14" s="2" customFormat="1" ht="12.75" x14ac:dyDescent="0.2">
      <c r="B1257" s="6" t="s">
        <v>1770</v>
      </c>
      <c r="C1257" s="6" t="s">
        <v>28</v>
      </c>
      <c r="D1257" s="6" t="s">
        <v>81</v>
      </c>
      <c r="E1257" s="7" t="s">
        <v>133</v>
      </c>
      <c r="F1257" s="7" t="s">
        <v>1981</v>
      </c>
      <c r="G1257" s="7" t="s">
        <v>1964</v>
      </c>
      <c r="H1257" s="8" t="s">
        <v>1982</v>
      </c>
      <c r="I1257" s="9" t="s">
        <v>1983</v>
      </c>
      <c r="J1257" s="20" t="s">
        <v>24</v>
      </c>
      <c r="K1257" s="22">
        <v>720</v>
      </c>
      <c r="L1257" s="10">
        <v>900</v>
      </c>
      <c r="M1257" s="10">
        <f t="shared" si="38"/>
        <v>648000</v>
      </c>
      <c r="N1257" s="25" t="s">
        <v>26</v>
      </c>
    </row>
    <row r="1258" spans="2:14" s="2" customFormat="1" ht="12.75" x14ac:dyDescent="0.2">
      <c r="B1258" s="11" t="s">
        <v>1770</v>
      </c>
      <c r="C1258" s="11" t="s">
        <v>29</v>
      </c>
      <c r="D1258" s="12" t="s">
        <v>81</v>
      </c>
      <c r="E1258" s="12" t="s">
        <v>133</v>
      </c>
      <c r="F1258" s="12" t="s">
        <v>1981</v>
      </c>
      <c r="G1258" s="13" t="s">
        <v>1964</v>
      </c>
      <c r="H1258" s="13" t="s">
        <v>1982</v>
      </c>
      <c r="I1258" s="14" t="s">
        <v>1983</v>
      </c>
      <c r="J1258" s="15" t="s">
        <v>24</v>
      </c>
      <c r="K1258" s="23">
        <v>1008</v>
      </c>
      <c r="L1258" s="16">
        <v>900</v>
      </c>
      <c r="M1258" s="17">
        <f t="shared" si="38"/>
        <v>907200</v>
      </c>
      <c r="N1258" s="26" t="s">
        <v>26</v>
      </c>
    </row>
    <row r="1259" spans="2:14" s="2" customFormat="1" ht="12.75" x14ac:dyDescent="0.2">
      <c r="B1259" s="6" t="s">
        <v>1770</v>
      </c>
      <c r="C1259" s="6" t="s">
        <v>30</v>
      </c>
      <c r="D1259" s="6" t="s">
        <v>81</v>
      </c>
      <c r="E1259" s="7" t="s">
        <v>133</v>
      </c>
      <c r="F1259" s="7" t="s">
        <v>1981</v>
      </c>
      <c r="G1259" s="7" t="s">
        <v>1964</v>
      </c>
      <c r="H1259" s="8" t="s">
        <v>1982</v>
      </c>
      <c r="I1259" s="9" t="s">
        <v>1983</v>
      </c>
      <c r="J1259" s="20" t="s">
        <v>24</v>
      </c>
      <c r="K1259" s="22">
        <v>1728</v>
      </c>
      <c r="L1259" s="10">
        <v>900</v>
      </c>
      <c r="M1259" s="10">
        <f t="shared" si="38"/>
        <v>1555200</v>
      </c>
      <c r="N1259" s="25" t="s">
        <v>26</v>
      </c>
    </row>
    <row r="1260" spans="2:14" s="2" customFormat="1" ht="12.75" x14ac:dyDescent="0.2">
      <c r="B1260" s="11" t="s">
        <v>1770</v>
      </c>
      <c r="C1260" s="11" t="s">
        <v>799</v>
      </c>
      <c r="D1260" s="12" t="s">
        <v>81</v>
      </c>
      <c r="E1260" s="12" t="s">
        <v>133</v>
      </c>
      <c r="F1260" s="12" t="s">
        <v>1981</v>
      </c>
      <c r="G1260" s="13" t="s">
        <v>1964</v>
      </c>
      <c r="H1260" s="13" t="s">
        <v>1982</v>
      </c>
      <c r="I1260" s="14" t="s">
        <v>1983</v>
      </c>
      <c r="J1260" s="15" t="s">
        <v>24</v>
      </c>
      <c r="K1260" s="23">
        <v>1090</v>
      </c>
      <c r="L1260" s="16">
        <v>900</v>
      </c>
      <c r="M1260" s="17">
        <f t="shared" si="38"/>
        <v>981000</v>
      </c>
      <c r="N1260" s="26" t="s">
        <v>26</v>
      </c>
    </row>
    <row r="1261" spans="2:14" s="2" customFormat="1" ht="12.75" x14ac:dyDescent="0.2">
      <c r="B1261" s="6" t="s">
        <v>1770</v>
      </c>
      <c r="C1261" s="6" t="s">
        <v>335</v>
      </c>
      <c r="D1261" s="6" t="s">
        <v>81</v>
      </c>
      <c r="E1261" s="7" t="s">
        <v>133</v>
      </c>
      <c r="F1261" s="7" t="s">
        <v>1981</v>
      </c>
      <c r="G1261" s="7" t="s">
        <v>1964</v>
      </c>
      <c r="H1261" s="8" t="s">
        <v>1982</v>
      </c>
      <c r="I1261" s="9" t="s">
        <v>1983</v>
      </c>
      <c r="J1261" s="20" t="s">
        <v>24</v>
      </c>
      <c r="K1261" s="22">
        <v>216</v>
      </c>
      <c r="L1261" s="10">
        <v>900</v>
      </c>
      <c r="M1261" s="10">
        <f t="shared" si="38"/>
        <v>194400</v>
      </c>
      <c r="N1261" s="25" t="s">
        <v>26</v>
      </c>
    </row>
    <row r="1262" spans="2:14" s="2" customFormat="1" ht="12.75" x14ac:dyDescent="0.2">
      <c r="B1262" s="11" t="s">
        <v>1770</v>
      </c>
      <c r="C1262" s="11" t="s">
        <v>28</v>
      </c>
      <c r="D1262" s="12">
        <v>29905</v>
      </c>
      <c r="E1262" s="12">
        <v>1900</v>
      </c>
      <c r="F1262" s="12" t="s">
        <v>458</v>
      </c>
      <c r="G1262" s="13">
        <v>53131608</v>
      </c>
      <c r="H1262" s="13">
        <v>92027386</v>
      </c>
      <c r="I1262" s="14" t="s">
        <v>1984</v>
      </c>
      <c r="J1262" s="15" t="s">
        <v>346</v>
      </c>
      <c r="K1262" s="23">
        <v>1000</v>
      </c>
      <c r="L1262" s="16">
        <v>988.75</v>
      </c>
      <c r="M1262" s="17">
        <f t="shared" si="38"/>
        <v>988750</v>
      </c>
      <c r="N1262" s="26" t="s">
        <v>26</v>
      </c>
    </row>
    <row r="1263" spans="2:14" s="2" customFormat="1" ht="12.75" x14ac:dyDescent="0.2">
      <c r="B1263" s="6" t="s">
        <v>1770</v>
      </c>
      <c r="C1263" s="6" t="s">
        <v>27</v>
      </c>
      <c r="D1263" s="6" t="s">
        <v>81</v>
      </c>
      <c r="E1263" s="7" t="s">
        <v>133</v>
      </c>
      <c r="F1263" s="7" t="s">
        <v>667</v>
      </c>
      <c r="G1263" s="7" t="s">
        <v>1964</v>
      </c>
      <c r="H1263" s="8" t="s">
        <v>1985</v>
      </c>
      <c r="I1263" s="9" t="s">
        <v>1986</v>
      </c>
      <c r="J1263" s="20" t="s">
        <v>24</v>
      </c>
      <c r="K1263" s="22">
        <v>186300</v>
      </c>
      <c r="L1263" s="10">
        <v>437.25</v>
      </c>
      <c r="M1263" s="10">
        <f t="shared" si="38"/>
        <v>81459675</v>
      </c>
      <c r="N1263" s="25" t="s">
        <v>26</v>
      </c>
    </row>
    <row r="1264" spans="2:14" s="2" customFormat="1" ht="12.75" x14ac:dyDescent="0.2">
      <c r="B1264" s="11" t="s">
        <v>1770</v>
      </c>
      <c r="C1264" s="11" t="s">
        <v>28</v>
      </c>
      <c r="D1264" s="12" t="s">
        <v>81</v>
      </c>
      <c r="E1264" s="12" t="s">
        <v>133</v>
      </c>
      <c r="F1264" s="12" t="s">
        <v>667</v>
      </c>
      <c r="G1264" s="13" t="s">
        <v>1964</v>
      </c>
      <c r="H1264" s="13" t="s">
        <v>1985</v>
      </c>
      <c r="I1264" s="14" t="s">
        <v>1986</v>
      </c>
      <c r="J1264" s="15" t="s">
        <v>24</v>
      </c>
      <c r="K1264" s="23">
        <v>19200</v>
      </c>
      <c r="L1264" s="16">
        <v>437.25</v>
      </c>
      <c r="M1264" s="17">
        <f t="shared" si="38"/>
        <v>8395200</v>
      </c>
      <c r="N1264" s="26" t="s">
        <v>26</v>
      </c>
    </row>
    <row r="1265" spans="2:14" s="2" customFormat="1" ht="12.75" x14ac:dyDescent="0.2">
      <c r="B1265" s="6" t="s">
        <v>1770</v>
      </c>
      <c r="C1265" s="6" t="s">
        <v>29</v>
      </c>
      <c r="D1265" s="6" t="s">
        <v>81</v>
      </c>
      <c r="E1265" s="7" t="s">
        <v>133</v>
      </c>
      <c r="F1265" s="7" t="s">
        <v>667</v>
      </c>
      <c r="G1265" s="7" t="s">
        <v>1964</v>
      </c>
      <c r="H1265" s="8" t="s">
        <v>1985</v>
      </c>
      <c r="I1265" s="9" t="s">
        <v>1986</v>
      </c>
      <c r="J1265" s="20" t="s">
        <v>24</v>
      </c>
      <c r="K1265" s="22">
        <v>6000</v>
      </c>
      <c r="L1265" s="10">
        <v>437.25</v>
      </c>
      <c r="M1265" s="10">
        <f t="shared" si="38"/>
        <v>2623500</v>
      </c>
      <c r="N1265" s="25" t="s">
        <v>26</v>
      </c>
    </row>
    <row r="1266" spans="2:14" s="2" customFormat="1" ht="12.75" x14ac:dyDescent="0.2">
      <c r="B1266" s="11" t="s">
        <v>1770</v>
      </c>
      <c r="C1266" s="11" t="s">
        <v>30</v>
      </c>
      <c r="D1266" s="12" t="s">
        <v>81</v>
      </c>
      <c r="E1266" s="12" t="s">
        <v>133</v>
      </c>
      <c r="F1266" s="12" t="s">
        <v>667</v>
      </c>
      <c r="G1266" s="13" t="s">
        <v>1964</v>
      </c>
      <c r="H1266" s="13" t="s">
        <v>1985</v>
      </c>
      <c r="I1266" s="14" t="s">
        <v>1986</v>
      </c>
      <c r="J1266" s="15" t="s">
        <v>24</v>
      </c>
      <c r="K1266" s="23">
        <v>5700</v>
      </c>
      <c r="L1266" s="16">
        <v>437.25</v>
      </c>
      <c r="M1266" s="17">
        <f t="shared" si="38"/>
        <v>2492325</v>
      </c>
      <c r="N1266" s="26" t="s">
        <v>26</v>
      </c>
    </row>
    <row r="1267" spans="2:14" s="2" customFormat="1" ht="12.75" x14ac:dyDescent="0.2">
      <c r="B1267" s="6" t="s">
        <v>1770</v>
      </c>
      <c r="C1267" s="6" t="s">
        <v>17</v>
      </c>
      <c r="D1267" s="6" t="s">
        <v>81</v>
      </c>
      <c r="E1267" s="7" t="s">
        <v>75</v>
      </c>
      <c r="F1267" s="7" t="s">
        <v>813</v>
      </c>
      <c r="G1267" s="7" t="s">
        <v>1987</v>
      </c>
      <c r="H1267" s="8" t="s">
        <v>1988</v>
      </c>
      <c r="I1267" s="9" t="s">
        <v>1989</v>
      </c>
      <c r="J1267" s="20" t="s">
        <v>24</v>
      </c>
      <c r="K1267" s="22">
        <v>100</v>
      </c>
      <c r="L1267" s="10">
        <v>883.66</v>
      </c>
      <c r="M1267" s="10">
        <f t="shared" si="38"/>
        <v>88366</v>
      </c>
      <c r="N1267" s="25" t="s">
        <v>26</v>
      </c>
    </row>
    <row r="1268" spans="2:14" s="2" customFormat="1" ht="12.75" x14ac:dyDescent="0.2">
      <c r="B1268" s="11" t="s">
        <v>1770</v>
      </c>
      <c r="C1268" s="11" t="s">
        <v>27</v>
      </c>
      <c r="D1268" s="12" t="s">
        <v>81</v>
      </c>
      <c r="E1268" s="12" t="s">
        <v>75</v>
      </c>
      <c r="F1268" s="12" t="s">
        <v>813</v>
      </c>
      <c r="G1268" s="13" t="s">
        <v>1987</v>
      </c>
      <c r="H1268" s="13" t="s">
        <v>1988</v>
      </c>
      <c r="I1268" s="14" t="s">
        <v>1989</v>
      </c>
      <c r="J1268" s="15" t="s">
        <v>24</v>
      </c>
      <c r="K1268" s="23">
        <v>6024</v>
      </c>
      <c r="L1268" s="16">
        <v>1426.5</v>
      </c>
      <c r="M1268" s="17">
        <f t="shared" si="38"/>
        <v>8593236</v>
      </c>
      <c r="N1268" s="26" t="s">
        <v>26</v>
      </c>
    </row>
    <row r="1269" spans="2:14" s="2" customFormat="1" ht="12.75" x14ac:dyDescent="0.2">
      <c r="B1269" s="6" t="s">
        <v>1770</v>
      </c>
      <c r="C1269" s="6" t="s">
        <v>28</v>
      </c>
      <c r="D1269" s="6" t="s">
        <v>81</v>
      </c>
      <c r="E1269" s="7" t="s">
        <v>75</v>
      </c>
      <c r="F1269" s="7" t="s">
        <v>813</v>
      </c>
      <c r="G1269" s="7" t="s">
        <v>1987</v>
      </c>
      <c r="H1269" s="8" t="s">
        <v>1988</v>
      </c>
      <c r="I1269" s="9" t="s">
        <v>1989</v>
      </c>
      <c r="J1269" s="20" t="s">
        <v>24</v>
      </c>
      <c r="K1269" s="22">
        <v>252</v>
      </c>
      <c r="L1269" s="10">
        <v>883.66</v>
      </c>
      <c r="M1269" s="10">
        <f t="shared" si="38"/>
        <v>222682.31999999998</v>
      </c>
      <c r="N1269" s="25" t="s">
        <v>26</v>
      </c>
    </row>
    <row r="1270" spans="2:14" s="2" customFormat="1" ht="12.75" x14ac:dyDescent="0.2">
      <c r="B1270" s="11" t="s">
        <v>1770</v>
      </c>
      <c r="C1270" s="11" t="s">
        <v>29</v>
      </c>
      <c r="D1270" s="12" t="s">
        <v>81</v>
      </c>
      <c r="E1270" s="12" t="s">
        <v>75</v>
      </c>
      <c r="F1270" s="12" t="s">
        <v>813</v>
      </c>
      <c r="G1270" s="13" t="s">
        <v>1987</v>
      </c>
      <c r="H1270" s="13" t="s">
        <v>1988</v>
      </c>
      <c r="I1270" s="14" t="s">
        <v>1989</v>
      </c>
      <c r="J1270" s="15" t="s">
        <v>24</v>
      </c>
      <c r="K1270" s="23">
        <v>120</v>
      </c>
      <c r="L1270" s="16">
        <v>883.66</v>
      </c>
      <c r="M1270" s="17">
        <f t="shared" si="38"/>
        <v>106039.2</v>
      </c>
      <c r="N1270" s="26" t="s">
        <v>26</v>
      </c>
    </row>
    <row r="1271" spans="2:14" s="2" customFormat="1" ht="12.75" x14ac:dyDescent="0.2">
      <c r="B1271" s="6" t="s">
        <v>1770</v>
      </c>
      <c r="C1271" s="6" t="s">
        <v>30</v>
      </c>
      <c r="D1271" s="6" t="s">
        <v>81</v>
      </c>
      <c r="E1271" s="7" t="s">
        <v>75</v>
      </c>
      <c r="F1271" s="7" t="s">
        <v>813</v>
      </c>
      <c r="G1271" s="7" t="s">
        <v>1987</v>
      </c>
      <c r="H1271" s="8" t="s">
        <v>1988</v>
      </c>
      <c r="I1271" s="9" t="s">
        <v>1989</v>
      </c>
      <c r="J1271" s="20" t="s">
        <v>24</v>
      </c>
      <c r="K1271" s="22">
        <v>120</v>
      </c>
      <c r="L1271" s="10">
        <v>883.66</v>
      </c>
      <c r="M1271" s="10">
        <f t="shared" si="38"/>
        <v>106039.2</v>
      </c>
      <c r="N1271" s="25" t="s">
        <v>26</v>
      </c>
    </row>
    <row r="1272" spans="2:14" s="2" customFormat="1" ht="12.75" x14ac:dyDescent="0.2">
      <c r="B1272" s="11" t="s">
        <v>1770</v>
      </c>
      <c r="C1272" s="11" t="s">
        <v>799</v>
      </c>
      <c r="D1272" s="12" t="s">
        <v>81</v>
      </c>
      <c r="E1272" s="12" t="s">
        <v>75</v>
      </c>
      <c r="F1272" s="12" t="s">
        <v>813</v>
      </c>
      <c r="G1272" s="13" t="s">
        <v>1987</v>
      </c>
      <c r="H1272" s="13" t="s">
        <v>1988</v>
      </c>
      <c r="I1272" s="14" t="s">
        <v>1989</v>
      </c>
      <c r="J1272" s="15" t="s">
        <v>24</v>
      </c>
      <c r="K1272" s="23">
        <v>84</v>
      </c>
      <c r="L1272" s="16">
        <v>883.66</v>
      </c>
      <c r="M1272" s="17">
        <f t="shared" si="38"/>
        <v>74227.44</v>
      </c>
      <c r="N1272" s="26" t="s">
        <v>26</v>
      </c>
    </row>
    <row r="1273" spans="2:14" s="2" customFormat="1" ht="12.75" x14ac:dyDescent="0.2">
      <c r="B1273" s="6" t="s">
        <v>1770</v>
      </c>
      <c r="C1273" s="6" t="s">
        <v>17</v>
      </c>
      <c r="D1273" s="6" t="s">
        <v>81</v>
      </c>
      <c r="E1273" s="7" t="s">
        <v>19</v>
      </c>
      <c r="F1273" s="7" t="s">
        <v>1990</v>
      </c>
      <c r="G1273" s="7" t="s">
        <v>1991</v>
      </c>
      <c r="H1273" s="8" t="s">
        <v>1992</v>
      </c>
      <c r="I1273" s="9" t="s">
        <v>1993</v>
      </c>
      <c r="J1273" s="20" t="s">
        <v>24</v>
      </c>
      <c r="K1273" s="22">
        <v>20</v>
      </c>
      <c r="L1273" s="10">
        <v>1500.88</v>
      </c>
      <c r="M1273" s="10">
        <f t="shared" si="38"/>
        <v>30017.600000000002</v>
      </c>
      <c r="N1273" s="25" t="s">
        <v>26</v>
      </c>
    </row>
    <row r="1274" spans="2:14" s="2" customFormat="1" ht="12.75" x14ac:dyDescent="0.2">
      <c r="B1274" s="11" t="s">
        <v>1770</v>
      </c>
      <c r="C1274" s="11" t="s">
        <v>27</v>
      </c>
      <c r="D1274" s="12" t="s">
        <v>81</v>
      </c>
      <c r="E1274" s="12" t="s">
        <v>19</v>
      </c>
      <c r="F1274" s="12" t="s">
        <v>1990</v>
      </c>
      <c r="G1274" s="13" t="s">
        <v>1991</v>
      </c>
      <c r="H1274" s="13" t="s">
        <v>1992</v>
      </c>
      <c r="I1274" s="14" t="s">
        <v>1993</v>
      </c>
      <c r="J1274" s="15" t="s">
        <v>24</v>
      </c>
      <c r="K1274" s="23">
        <v>2964</v>
      </c>
      <c r="L1274" s="16">
        <v>1500.88</v>
      </c>
      <c r="M1274" s="17">
        <f t="shared" si="38"/>
        <v>4448608.32</v>
      </c>
      <c r="N1274" s="26" t="s">
        <v>26</v>
      </c>
    </row>
    <row r="1275" spans="2:14" s="2" customFormat="1" ht="12.75" x14ac:dyDescent="0.2">
      <c r="B1275" s="6" t="s">
        <v>1770</v>
      </c>
      <c r="C1275" s="6" t="s">
        <v>28</v>
      </c>
      <c r="D1275" s="6" t="s">
        <v>81</v>
      </c>
      <c r="E1275" s="7" t="s">
        <v>19</v>
      </c>
      <c r="F1275" s="7" t="s">
        <v>1990</v>
      </c>
      <c r="G1275" s="7" t="s">
        <v>1991</v>
      </c>
      <c r="H1275" s="8" t="s">
        <v>1992</v>
      </c>
      <c r="I1275" s="9" t="s">
        <v>1993</v>
      </c>
      <c r="J1275" s="20" t="s">
        <v>24</v>
      </c>
      <c r="K1275" s="22">
        <v>222</v>
      </c>
      <c r="L1275" s="10">
        <v>1500.88</v>
      </c>
      <c r="M1275" s="10">
        <f t="shared" si="38"/>
        <v>333195.36000000004</v>
      </c>
      <c r="N1275" s="25" t="s">
        <v>26</v>
      </c>
    </row>
    <row r="1276" spans="2:14" s="2" customFormat="1" ht="12.75" x14ac:dyDescent="0.2">
      <c r="B1276" s="11" t="s">
        <v>1770</v>
      </c>
      <c r="C1276" s="11" t="s">
        <v>29</v>
      </c>
      <c r="D1276" s="12" t="s">
        <v>81</v>
      </c>
      <c r="E1276" s="12" t="s">
        <v>19</v>
      </c>
      <c r="F1276" s="12" t="s">
        <v>1990</v>
      </c>
      <c r="G1276" s="13" t="s">
        <v>1991</v>
      </c>
      <c r="H1276" s="13" t="s">
        <v>1992</v>
      </c>
      <c r="I1276" s="14" t="s">
        <v>1993</v>
      </c>
      <c r="J1276" s="15" t="s">
        <v>24</v>
      </c>
      <c r="K1276" s="23">
        <v>108</v>
      </c>
      <c r="L1276" s="16">
        <v>1500.88</v>
      </c>
      <c r="M1276" s="17">
        <f t="shared" si="38"/>
        <v>162095.04000000001</v>
      </c>
      <c r="N1276" s="26" t="s">
        <v>26</v>
      </c>
    </row>
    <row r="1277" spans="2:14" s="2" customFormat="1" ht="12.75" x14ac:dyDescent="0.2">
      <c r="B1277" s="6" t="s">
        <v>1770</v>
      </c>
      <c r="C1277" s="6" t="s">
        <v>30</v>
      </c>
      <c r="D1277" s="6" t="s">
        <v>81</v>
      </c>
      <c r="E1277" s="7" t="s">
        <v>19</v>
      </c>
      <c r="F1277" s="7" t="s">
        <v>1990</v>
      </c>
      <c r="G1277" s="7" t="s">
        <v>1991</v>
      </c>
      <c r="H1277" s="8" t="s">
        <v>1992</v>
      </c>
      <c r="I1277" s="9" t="s">
        <v>1993</v>
      </c>
      <c r="J1277" s="20" t="s">
        <v>24</v>
      </c>
      <c r="K1277" s="22">
        <v>120</v>
      </c>
      <c r="L1277" s="10">
        <v>1500.88</v>
      </c>
      <c r="M1277" s="10">
        <f t="shared" si="38"/>
        <v>180105.60000000001</v>
      </c>
      <c r="N1277" s="25" t="s">
        <v>26</v>
      </c>
    </row>
    <row r="1278" spans="2:14" s="2" customFormat="1" ht="12.75" x14ac:dyDescent="0.2">
      <c r="B1278" s="11" t="s">
        <v>1770</v>
      </c>
      <c r="C1278" s="11" t="s">
        <v>799</v>
      </c>
      <c r="D1278" s="12" t="s">
        <v>81</v>
      </c>
      <c r="E1278" s="12" t="s">
        <v>19</v>
      </c>
      <c r="F1278" s="12" t="s">
        <v>1990</v>
      </c>
      <c r="G1278" s="13" t="s">
        <v>1991</v>
      </c>
      <c r="H1278" s="13" t="s">
        <v>1992</v>
      </c>
      <c r="I1278" s="14" t="s">
        <v>1993</v>
      </c>
      <c r="J1278" s="15" t="s">
        <v>24</v>
      </c>
      <c r="K1278" s="23">
        <v>37</v>
      </c>
      <c r="L1278" s="16">
        <v>1500.88</v>
      </c>
      <c r="M1278" s="17">
        <f t="shared" si="38"/>
        <v>55532.560000000005</v>
      </c>
      <c r="N1278" s="26" t="s">
        <v>26</v>
      </c>
    </row>
    <row r="1279" spans="2:14" s="2" customFormat="1" ht="12.75" x14ac:dyDescent="0.2">
      <c r="B1279" s="6" t="s">
        <v>1770</v>
      </c>
      <c r="C1279" s="6" t="s">
        <v>17</v>
      </c>
      <c r="D1279" s="6" t="s">
        <v>81</v>
      </c>
      <c r="E1279" s="7" t="s">
        <v>19</v>
      </c>
      <c r="F1279" s="7" t="s">
        <v>1990</v>
      </c>
      <c r="G1279" s="7" t="s">
        <v>1994</v>
      </c>
      <c r="H1279" s="8" t="s">
        <v>1995</v>
      </c>
      <c r="I1279" s="9" t="s">
        <v>1996</v>
      </c>
      <c r="J1279" s="20" t="s">
        <v>24</v>
      </c>
      <c r="K1279" s="22">
        <v>25</v>
      </c>
      <c r="L1279" s="10">
        <v>5000</v>
      </c>
      <c r="M1279" s="10">
        <f t="shared" si="38"/>
        <v>125000</v>
      </c>
      <c r="N1279" s="25" t="s">
        <v>26</v>
      </c>
    </row>
    <row r="1280" spans="2:14" s="2" customFormat="1" ht="12.75" x14ac:dyDescent="0.2">
      <c r="B1280" s="11" t="s">
        <v>1770</v>
      </c>
      <c r="C1280" s="11" t="s">
        <v>27</v>
      </c>
      <c r="D1280" s="12" t="s">
        <v>81</v>
      </c>
      <c r="E1280" s="12" t="s">
        <v>19</v>
      </c>
      <c r="F1280" s="12" t="s">
        <v>1990</v>
      </c>
      <c r="G1280" s="13" t="s">
        <v>1994</v>
      </c>
      <c r="H1280" s="13" t="s">
        <v>1995</v>
      </c>
      <c r="I1280" s="14" t="s">
        <v>1996</v>
      </c>
      <c r="J1280" s="15" t="s">
        <v>24</v>
      </c>
      <c r="K1280" s="23">
        <v>6024</v>
      </c>
      <c r="L1280" s="16">
        <v>5000</v>
      </c>
      <c r="M1280" s="17">
        <f t="shared" si="38"/>
        <v>30120000</v>
      </c>
      <c r="N1280" s="26" t="s">
        <v>26</v>
      </c>
    </row>
    <row r="1281" spans="2:14" s="2" customFormat="1" ht="12.75" x14ac:dyDescent="0.2">
      <c r="B1281" s="6" t="s">
        <v>1770</v>
      </c>
      <c r="C1281" s="6" t="s">
        <v>28</v>
      </c>
      <c r="D1281" s="6" t="s">
        <v>81</v>
      </c>
      <c r="E1281" s="7" t="s">
        <v>19</v>
      </c>
      <c r="F1281" s="7" t="s">
        <v>1990</v>
      </c>
      <c r="G1281" s="7" t="s">
        <v>1994</v>
      </c>
      <c r="H1281" s="8" t="s">
        <v>1995</v>
      </c>
      <c r="I1281" s="9" t="s">
        <v>1996</v>
      </c>
      <c r="J1281" s="20" t="s">
        <v>24</v>
      </c>
      <c r="K1281" s="22">
        <v>252</v>
      </c>
      <c r="L1281" s="10">
        <v>5000</v>
      </c>
      <c r="M1281" s="10">
        <f t="shared" si="38"/>
        <v>1260000</v>
      </c>
      <c r="N1281" s="25" t="s">
        <v>26</v>
      </c>
    </row>
    <row r="1282" spans="2:14" s="2" customFormat="1" ht="12.75" x14ac:dyDescent="0.2">
      <c r="B1282" s="11" t="s">
        <v>1770</v>
      </c>
      <c r="C1282" s="11" t="s">
        <v>29</v>
      </c>
      <c r="D1282" s="12" t="s">
        <v>81</v>
      </c>
      <c r="E1282" s="12" t="s">
        <v>19</v>
      </c>
      <c r="F1282" s="12" t="s">
        <v>1990</v>
      </c>
      <c r="G1282" s="13" t="s">
        <v>1994</v>
      </c>
      <c r="H1282" s="13" t="s">
        <v>1995</v>
      </c>
      <c r="I1282" s="14" t="s">
        <v>1996</v>
      </c>
      <c r="J1282" s="15" t="s">
        <v>24</v>
      </c>
      <c r="K1282" s="23">
        <v>120</v>
      </c>
      <c r="L1282" s="16">
        <v>5000</v>
      </c>
      <c r="M1282" s="17">
        <f t="shared" si="38"/>
        <v>600000</v>
      </c>
      <c r="N1282" s="26" t="s">
        <v>26</v>
      </c>
    </row>
    <row r="1283" spans="2:14" s="2" customFormat="1" ht="12.75" x14ac:dyDescent="0.2">
      <c r="B1283" s="6" t="s">
        <v>1770</v>
      </c>
      <c r="C1283" s="6" t="s">
        <v>30</v>
      </c>
      <c r="D1283" s="6" t="s">
        <v>81</v>
      </c>
      <c r="E1283" s="7" t="s">
        <v>19</v>
      </c>
      <c r="F1283" s="7" t="s">
        <v>1990</v>
      </c>
      <c r="G1283" s="7" t="s">
        <v>1994</v>
      </c>
      <c r="H1283" s="8" t="s">
        <v>1995</v>
      </c>
      <c r="I1283" s="9" t="s">
        <v>1996</v>
      </c>
      <c r="J1283" s="20" t="s">
        <v>24</v>
      </c>
      <c r="K1283" s="22">
        <v>120</v>
      </c>
      <c r="L1283" s="10">
        <v>5000</v>
      </c>
      <c r="M1283" s="10">
        <f t="shared" si="38"/>
        <v>600000</v>
      </c>
      <c r="N1283" s="25" t="s">
        <v>26</v>
      </c>
    </row>
    <row r="1284" spans="2:14" s="2" customFormat="1" ht="12.75" x14ac:dyDescent="0.2">
      <c r="B1284" s="11" t="s">
        <v>1770</v>
      </c>
      <c r="C1284" s="11" t="s">
        <v>799</v>
      </c>
      <c r="D1284" s="12" t="s">
        <v>81</v>
      </c>
      <c r="E1284" s="12" t="s">
        <v>19</v>
      </c>
      <c r="F1284" s="12" t="s">
        <v>1990</v>
      </c>
      <c r="G1284" s="13" t="s">
        <v>1994</v>
      </c>
      <c r="H1284" s="13" t="s">
        <v>1995</v>
      </c>
      <c r="I1284" s="14" t="s">
        <v>1996</v>
      </c>
      <c r="J1284" s="15" t="s">
        <v>24</v>
      </c>
      <c r="K1284" s="23">
        <v>23</v>
      </c>
      <c r="L1284" s="16">
        <v>5000</v>
      </c>
      <c r="M1284" s="17">
        <f t="shared" si="38"/>
        <v>115000</v>
      </c>
      <c r="N1284" s="26" t="s">
        <v>26</v>
      </c>
    </row>
    <row r="1285" spans="2:14" s="2" customFormat="1" ht="25.5" x14ac:dyDescent="0.2">
      <c r="B1285" s="6" t="s">
        <v>1770</v>
      </c>
      <c r="C1285" s="6" t="s">
        <v>27</v>
      </c>
      <c r="D1285" s="6" t="s">
        <v>81</v>
      </c>
      <c r="E1285" s="7" t="s">
        <v>1394</v>
      </c>
      <c r="F1285" s="7" t="s">
        <v>1997</v>
      </c>
      <c r="G1285" s="7" t="s">
        <v>1998</v>
      </c>
      <c r="H1285" s="8" t="s">
        <v>1999</v>
      </c>
      <c r="I1285" s="9" t="s">
        <v>2000</v>
      </c>
      <c r="J1285" s="20" t="s">
        <v>2001</v>
      </c>
      <c r="K1285" s="22">
        <v>8000</v>
      </c>
      <c r="L1285" s="10">
        <v>10278</v>
      </c>
      <c r="M1285" s="10">
        <f t="shared" si="38"/>
        <v>82224000</v>
      </c>
      <c r="N1285" s="25" t="s">
        <v>26</v>
      </c>
    </row>
    <row r="1286" spans="2:14" s="2" customFormat="1" ht="25.5" x14ac:dyDescent="0.2">
      <c r="B1286" s="11" t="s">
        <v>1770</v>
      </c>
      <c r="C1286" s="11" t="s">
        <v>28</v>
      </c>
      <c r="D1286" s="12" t="s">
        <v>81</v>
      </c>
      <c r="E1286" s="12" t="s">
        <v>1394</v>
      </c>
      <c r="F1286" s="12" t="s">
        <v>1997</v>
      </c>
      <c r="G1286" s="13" t="s">
        <v>1998</v>
      </c>
      <c r="H1286" s="13" t="s">
        <v>1999</v>
      </c>
      <c r="I1286" s="14" t="s">
        <v>2000</v>
      </c>
      <c r="J1286" s="15" t="s">
        <v>2001</v>
      </c>
      <c r="K1286" s="23">
        <v>396</v>
      </c>
      <c r="L1286" s="16">
        <v>10278</v>
      </c>
      <c r="M1286" s="17">
        <f t="shared" si="38"/>
        <v>4070088</v>
      </c>
      <c r="N1286" s="26" t="s">
        <v>26</v>
      </c>
    </row>
    <row r="1287" spans="2:14" s="2" customFormat="1" ht="25.5" x14ac:dyDescent="0.2">
      <c r="B1287" s="6" t="s">
        <v>1770</v>
      </c>
      <c r="C1287" s="6" t="s">
        <v>29</v>
      </c>
      <c r="D1287" s="6" t="s">
        <v>81</v>
      </c>
      <c r="E1287" s="7" t="s">
        <v>1394</v>
      </c>
      <c r="F1287" s="7" t="s">
        <v>1997</v>
      </c>
      <c r="G1287" s="7" t="s">
        <v>1998</v>
      </c>
      <c r="H1287" s="8" t="s">
        <v>1999</v>
      </c>
      <c r="I1287" s="9" t="s">
        <v>2000</v>
      </c>
      <c r="J1287" s="20" t="s">
        <v>2001</v>
      </c>
      <c r="K1287" s="22">
        <v>204</v>
      </c>
      <c r="L1287" s="10">
        <v>10278</v>
      </c>
      <c r="M1287" s="10">
        <f t="shared" si="38"/>
        <v>2096712</v>
      </c>
      <c r="N1287" s="25" t="s">
        <v>26</v>
      </c>
    </row>
    <row r="1288" spans="2:14" s="2" customFormat="1" ht="25.5" x14ac:dyDescent="0.2">
      <c r="B1288" s="11" t="s">
        <v>1770</v>
      </c>
      <c r="C1288" s="11" t="s">
        <v>30</v>
      </c>
      <c r="D1288" s="12" t="s">
        <v>81</v>
      </c>
      <c r="E1288" s="12" t="s">
        <v>1394</v>
      </c>
      <c r="F1288" s="12" t="s">
        <v>1997</v>
      </c>
      <c r="G1288" s="13" t="s">
        <v>1998</v>
      </c>
      <c r="H1288" s="13" t="s">
        <v>1999</v>
      </c>
      <c r="I1288" s="14" t="s">
        <v>2000</v>
      </c>
      <c r="J1288" s="15" t="s">
        <v>2001</v>
      </c>
      <c r="K1288" s="23">
        <v>78</v>
      </c>
      <c r="L1288" s="16">
        <v>10278</v>
      </c>
      <c r="M1288" s="17">
        <f t="shared" si="38"/>
        <v>801684</v>
      </c>
      <c r="N1288" s="26" t="s">
        <v>26</v>
      </c>
    </row>
    <row r="1289" spans="2:14" s="2" customFormat="1" ht="25.5" x14ac:dyDescent="0.2">
      <c r="B1289" s="6" t="s">
        <v>1770</v>
      </c>
      <c r="C1289" s="6" t="s">
        <v>799</v>
      </c>
      <c r="D1289" s="6" t="s">
        <v>81</v>
      </c>
      <c r="E1289" s="7" t="s">
        <v>1394</v>
      </c>
      <c r="F1289" s="7" t="s">
        <v>1997</v>
      </c>
      <c r="G1289" s="7" t="s">
        <v>1998</v>
      </c>
      <c r="H1289" s="8" t="s">
        <v>1999</v>
      </c>
      <c r="I1289" s="9" t="s">
        <v>2000</v>
      </c>
      <c r="J1289" s="20" t="s">
        <v>86</v>
      </c>
      <c r="K1289" s="22">
        <v>84</v>
      </c>
      <c r="L1289" s="10">
        <v>10278</v>
      </c>
      <c r="M1289" s="10">
        <f t="shared" si="38"/>
        <v>863352</v>
      </c>
      <c r="N1289" s="25" t="s">
        <v>26</v>
      </c>
    </row>
    <row r="1290" spans="2:14" s="2" customFormat="1" ht="12.75" x14ac:dyDescent="0.2">
      <c r="B1290" s="11" t="s">
        <v>1770</v>
      </c>
      <c r="C1290" s="11" t="s">
        <v>17</v>
      </c>
      <c r="D1290" s="12" t="s">
        <v>81</v>
      </c>
      <c r="E1290" s="12" t="s">
        <v>19</v>
      </c>
      <c r="F1290" s="12" t="s">
        <v>2103</v>
      </c>
      <c r="G1290" s="13" t="s">
        <v>1998</v>
      </c>
      <c r="H1290" s="13">
        <v>92183413</v>
      </c>
      <c r="I1290" s="14" t="s">
        <v>2002</v>
      </c>
      <c r="J1290" s="15" t="s">
        <v>24</v>
      </c>
      <c r="K1290" s="23">
        <v>288</v>
      </c>
      <c r="L1290" s="16">
        <v>1015.05</v>
      </c>
      <c r="M1290" s="17">
        <f>+L1290*K1290</f>
        <v>292334.39999999997</v>
      </c>
      <c r="N1290" s="26" t="s">
        <v>26</v>
      </c>
    </row>
    <row r="1291" spans="2:14" s="2" customFormat="1" ht="12.75" x14ac:dyDescent="0.2">
      <c r="B1291" s="6" t="s">
        <v>1770</v>
      </c>
      <c r="C1291" s="6" t="s">
        <v>27</v>
      </c>
      <c r="D1291" s="6" t="s">
        <v>81</v>
      </c>
      <c r="E1291" s="7" t="s">
        <v>19</v>
      </c>
      <c r="F1291" s="7" t="s">
        <v>2103</v>
      </c>
      <c r="G1291" s="7" t="s">
        <v>1998</v>
      </c>
      <c r="H1291" s="8">
        <v>92183413</v>
      </c>
      <c r="I1291" s="9" t="s">
        <v>2002</v>
      </c>
      <c r="J1291" s="20" t="s">
        <v>24</v>
      </c>
      <c r="K1291" s="22">
        <v>10872</v>
      </c>
      <c r="L1291" s="10">
        <v>1015.05</v>
      </c>
      <c r="M1291" s="10">
        <f t="shared" ref="M1291:M1355" si="40">+L1291*K1291</f>
        <v>11035623.6</v>
      </c>
      <c r="N1291" s="25" t="s">
        <v>26</v>
      </c>
    </row>
    <row r="1292" spans="2:14" s="2" customFormat="1" ht="12.75" x14ac:dyDescent="0.2">
      <c r="B1292" s="11" t="s">
        <v>1770</v>
      </c>
      <c r="C1292" s="11" t="s">
        <v>28</v>
      </c>
      <c r="D1292" s="12" t="s">
        <v>81</v>
      </c>
      <c r="E1292" s="12" t="s">
        <v>19</v>
      </c>
      <c r="F1292" s="12" t="s">
        <v>2103</v>
      </c>
      <c r="G1292" s="13" t="s">
        <v>1998</v>
      </c>
      <c r="H1292" s="13">
        <v>92183413</v>
      </c>
      <c r="I1292" s="14" t="s">
        <v>2002</v>
      </c>
      <c r="J1292" s="15" t="s">
        <v>24</v>
      </c>
      <c r="K1292" s="23">
        <v>756</v>
      </c>
      <c r="L1292" s="16">
        <v>1015.05</v>
      </c>
      <c r="M1292" s="17">
        <f t="shared" si="40"/>
        <v>767377.79999999993</v>
      </c>
      <c r="N1292" s="26" t="s">
        <v>26</v>
      </c>
    </row>
    <row r="1293" spans="2:14" s="2" customFormat="1" ht="12.75" x14ac:dyDescent="0.2">
      <c r="B1293" s="6" t="s">
        <v>1770</v>
      </c>
      <c r="C1293" s="6" t="s">
        <v>29</v>
      </c>
      <c r="D1293" s="6" t="s">
        <v>81</v>
      </c>
      <c r="E1293" s="7" t="s">
        <v>19</v>
      </c>
      <c r="F1293" s="7" t="s">
        <v>2103</v>
      </c>
      <c r="G1293" s="7" t="s">
        <v>1998</v>
      </c>
      <c r="H1293" s="8">
        <v>92183413</v>
      </c>
      <c r="I1293" s="9" t="s">
        <v>2002</v>
      </c>
      <c r="J1293" s="20" t="s">
        <v>24</v>
      </c>
      <c r="K1293" s="22">
        <v>828</v>
      </c>
      <c r="L1293" s="10">
        <v>1015.05</v>
      </c>
      <c r="M1293" s="10">
        <f t="shared" si="40"/>
        <v>840461.39999999991</v>
      </c>
      <c r="N1293" s="25" t="s">
        <v>26</v>
      </c>
    </row>
    <row r="1294" spans="2:14" s="2" customFormat="1" ht="12.75" x14ac:dyDescent="0.2">
      <c r="B1294" s="11" t="s">
        <v>1770</v>
      </c>
      <c r="C1294" s="11" t="s">
        <v>30</v>
      </c>
      <c r="D1294" s="12" t="s">
        <v>81</v>
      </c>
      <c r="E1294" s="12" t="s">
        <v>19</v>
      </c>
      <c r="F1294" s="12" t="s">
        <v>2103</v>
      </c>
      <c r="G1294" s="13" t="s">
        <v>1998</v>
      </c>
      <c r="H1294" s="13">
        <v>92183413</v>
      </c>
      <c r="I1294" s="14" t="s">
        <v>2002</v>
      </c>
      <c r="J1294" s="15" t="s">
        <v>24</v>
      </c>
      <c r="K1294" s="23">
        <v>1008</v>
      </c>
      <c r="L1294" s="16">
        <v>1015.05</v>
      </c>
      <c r="M1294" s="17">
        <f t="shared" si="40"/>
        <v>1023170.3999999999</v>
      </c>
      <c r="N1294" s="26" t="s">
        <v>26</v>
      </c>
    </row>
    <row r="1295" spans="2:14" s="2" customFormat="1" ht="12.75" x14ac:dyDescent="0.2">
      <c r="B1295" s="6" t="s">
        <v>1770</v>
      </c>
      <c r="C1295" s="6" t="s">
        <v>799</v>
      </c>
      <c r="D1295" s="6" t="s">
        <v>81</v>
      </c>
      <c r="E1295" s="7" t="s">
        <v>19</v>
      </c>
      <c r="F1295" s="7" t="s">
        <v>2103</v>
      </c>
      <c r="G1295" s="7" t="s">
        <v>1998</v>
      </c>
      <c r="H1295" s="8">
        <v>92183413</v>
      </c>
      <c r="I1295" s="9" t="s">
        <v>2002</v>
      </c>
      <c r="J1295" s="20" t="s">
        <v>24</v>
      </c>
      <c r="K1295" s="22">
        <v>288</v>
      </c>
      <c r="L1295" s="10">
        <v>1015.05</v>
      </c>
      <c r="M1295" s="10">
        <f t="shared" si="40"/>
        <v>292334.39999999997</v>
      </c>
      <c r="N1295" s="25" t="s">
        <v>26</v>
      </c>
    </row>
    <row r="1296" spans="2:14" s="2" customFormat="1" ht="12.75" x14ac:dyDescent="0.2">
      <c r="B1296" s="11" t="s">
        <v>1770</v>
      </c>
      <c r="C1296" s="11" t="s">
        <v>335</v>
      </c>
      <c r="D1296" s="12" t="s">
        <v>81</v>
      </c>
      <c r="E1296" s="12" t="s">
        <v>19</v>
      </c>
      <c r="F1296" s="12" t="s">
        <v>2103</v>
      </c>
      <c r="G1296" s="13" t="s">
        <v>1998</v>
      </c>
      <c r="H1296" s="13">
        <v>92183413</v>
      </c>
      <c r="I1296" s="14" t="s">
        <v>2002</v>
      </c>
      <c r="J1296" s="15" t="s">
        <v>24</v>
      </c>
      <c r="K1296" s="23">
        <v>108</v>
      </c>
      <c r="L1296" s="16">
        <v>1015.05</v>
      </c>
      <c r="M1296" s="17">
        <f t="shared" si="40"/>
        <v>109625.4</v>
      </c>
      <c r="N1296" s="26" t="s">
        <v>26</v>
      </c>
    </row>
    <row r="1297" spans="2:14" s="2" customFormat="1" ht="12.75" x14ac:dyDescent="0.2">
      <c r="B1297" s="6" t="s">
        <v>1770</v>
      </c>
      <c r="C1297" s="6" t="s">
        <v>27</v>
      </c>
      <c r="D1297" s="6" t="s">
        <v>81</v>
      </c>
      <c r="E1297" s="7" t="s">
        <v>19</v>
      </c>
      <c r="F1297" s="7" t="s">
        <v>2003</v>
      </c>
      <c r="G1297" s="7" t="s">
        <v>2004</v>
      </c>
      <c r="H1297" s="8" t="s">
        <v>2005</v>
      </c>
      <c r="I1297" s="9" t="s">
        <v>2006</v>
      </c>
      <c r="J1297" s="20" t="s">
        <v>24</v>
      </c>
      <c r="K1297" s="22">
        <v>183300</v>
      </c>
      <c r="L1297" s="10">
        <v>500</v>
      </c>
      <c r="M1297" s="10">
        <f t="shared" si="40"/>
        <v>91650000</v>
      </c>
      <c r="N1297" s="25" t="s">
        <v>26</v>
      </c>
    </row>
    <row r="1298" spans="2:14" s="2" customFormat="1" ht="12.75" x14ac:dyDescent="0.2">
      <c r="B1298" s="11" t="s">
        <v>1770</v>
      </c>
      <c r="C1298" s="11" t="s">
        <v>29</v>
      </c>
      <c r="D1298" s="12" t="s">
        <v>81</v>
      </c>
      <c r="E1298" s="12" t="s">
        <v>19</v>
      </c>
      <c r="F1298" s="12" t="s">
        <v>2003</v>
      </c>
      <c r="G1298" s="13" t="s">
        <v>2004</v>
      </c>
      <c r="H1298" s="13" t="s">
        <v>2005</v>
      </c>
      <c r="I1298" s="14" t="s">
        <v>2006</v>
      </c>
      <c r="J1298" s="15" t="s">
        <v>24</v>
      </c>
      <c r="K1298" s="23">
        <v>6000</v>
      </c>
      <c r="L1298" s="16">
        <v>500</v>
      </c>
      <c r="M1298" s="17">
        <f t="shared" si="40"/>
        <v>3000000</v>
      </c>
      <c r="N1298" s="26" t="s">
        <v>26</v>
      </c>
    </row>
    <row r="1299" spans="2:14" s="2" customFormat="1" ht="12.75" x14ac:dyDescent="0.2">
      <c r="B1299" s="6" t="s">
        <v>1770</v>
      </c>
      <c r="C1299" s="6" t="s">
        <v>30</v>
      </c>
      <c r="D1299" s="6" t="s">
        <v>81</v>
      </c>
      <c r="E1299" s="7" t="s">
        <v>19</v>
      </c>
      <c r="F1299" s="7" t="s">
        <v>2003</v>
      </c>
      <c r="G1299" s="7" t="s">
        <v>2004</v>
      </c>
      <c r="H1299" s="8" t="s">
        <v>2005</v>
      </c>
      <c r="I1299" s="9" t="s">
        <v>2006</v>
      </c>
      <c r="J1299" s="20" t="s">
        <v>24</v>
      </c>
      <c r="K1299" s="22">
        <v>5700</v>
      </c>
      <c r="L1299" s="10">
        <v>500</v>
      </c>
      <c r="M1299" s="10">
        <f t="shared" si="40"/>
        <v>2850000</v>
      </c>
      <c r="N1299" s="25" t="s">
        <v>26</v>
      </c>
    </row>
    <row r="1300" spans="2:14" s="2" customFormat="1" ht="12.75" x14ac:dyDescent="0.2">
      <c r="B1300" s="11" t="s">
        <v>1770</v>
      </c>
      <c r="C1300" s="11" t="s">
        <v>28</v>
      </c>
      <c r="D1300" s="12" t="s">
        <v>81</v>
      </c>
      <c r="E1300" s="12" t="s">
        <v>133</v>
      </c>
      <c r="F1300" s="12" t="s">
        <v>1856</v>
      </c>
      <c r="G1300" s="13" t="s">
        <v>2007</v>
      </c>
      <c r="H1300" s="13" t="s">
        <v>2008</v>
      </c>
      <c r="I1300" s="14" t="s">
        <v>2009</v>
      </c>
      <c r="J1300" s="15" t="s">
        <v>86</v>
      </c>
      <c r="K1300" s="23">
        <v>2850</v>
      </c>
      <c r="L1300" s="16">
        <v>1794.48</v>
      </c>
      <c r="M1300" s="17">
        <f t="shared" si="40"/>
        <v>5114268</v>
      </c>
      <c r="N1300" s="26" t="s">
        <v>26</v>
      </c>
    </row>
    <row r="1301" spans="2:14" s="2" customFormat="1" ht="25.5" x14ac:dyDescent="0.2">
      <c r="B1301" s="6" t="s">
        <v>1770</v>
      </c>
      <c r="C1301" s="6" t="s">
        <v>17</v>
      </c>
      <c r="D1301" s="6" t="s">
        <v>81</v>
      </c>
      <c r="E1301" s="7" t="s">
        <v>19</v>
      </c>
      <c r="F1301" s="7" t="s">
        <v>1724</v>
      </c>
      <c r="G1301" s="7" t="s">
        <v>2010</v>
      </c>
      <c r="H1301" s="8" t="s">
        <v>2011</v>
      </c>
      <c r="I1301" s="9" t="s">
        <v>2012</v>
      </c>
      <c r="J1301" s="20" t="s">
        <v>24</v>
      </c>
      <c r="K1301" s="22">
        <v>144</v>
      </c>
      <c r="L1301" s="10">
        <v>2700</v>
      </c>
      <c r="M1301" s="10">
        <f t="shared" si="40"/>
        <v>388800</v>
      </c>
      <c r="N1301" s="25" t="s">
        <v>26</v>
      </c>
    </row>
    <row r="1302" spans="2:14" s="2" customFormat="1" ht="25.5" x14ac:dyDescent="0.2">
      <c r="B1302" s="11" t="s">
        <v>1770</v>
      </c>
      <c r="C1302" s="11" t="s">
        <v>27</v>
      </c>
      <c r="D1302" s="12" t="s">
        <v>81</v>
      </c>
      <c r="E1302" s="12" t="s">
        <v>19</v>
      </c>
      <c r="F1302" s="12" t="s">
        <v>1724</v>
      </c>
      <c r="G1302" s="13" t="s">
        <v>2010</v>
      </c>
      <c r="H1302" s="13" t="s">
        <v>2011</v>
      </c>
      <c r="I1302" s="14" t="s">
        <v>2012</v>
      </c>
      <c r="J1302" s="15" t="s">
        <v>24</v>
      </c>
      <c r="K1302" s="23">
        <v>10116</v>
      </c>
      <c r="L1302" s="16">
        <v>2700</v>
      </c>
      <c r="M1302" s="17">
        <f t="shared" si="40"/>
        <v>27313200</v>
      </c>
      <c r="N1302" s="26" t="s">
        <v>26</v>
      </c>
    </row>
    <row r="1303" spans="2:14" s="2" customFormat="1" ht="25.5" x14ac:dyDescent="0.2">
      <c r="B1303" s="6" t="s">
        <v>1770</v>
      </c>
      <c r="C1303" s="6" t="s">
        <v>28</v>
      </c>
      <c r="D1303" s="6" t="s">
        <v>81</v>
      </c>
      <c r="E1303" s="7" t="s">
        <v>19</v>
      </c>
      <c r="F1303" s="7" t="s">
        <v>1724</v>
      </c>
      <c r="G1303" s="7" t="s">
        <v>2010</v>
      </c>
      <c r="H1303" s="8" t="s">
        <v>2011</v>
      </c>
      <c r="I1303" s="9" t="s">
        <v>2012</v>
      </c>
      <c r="J1303" s="20" t="s">
        <v>24</v>
      </c>
      <c r="K1303" s="22">
        <v>828</v>
      </c>
      <c r="L1303" s="10">
        <v>2700</v>
      </c>
      <c r="M1303" s="10">
        <f t="shared" si="40"/>
        <v>2235600</v>
      </c>
      <c r="N1303" s="25" t="s">
        <v>26</v>
      </c>
    </row>
    <row r="1304" spans="2:14" s="2" customFormat="1" ht="25.5" x14ac:dyDescent="0.2">
      <c r="B1304" s="11" t="s">
        <v>1770</v>
      </c>
      <c r="C1304" s="11" t="s">
        <v>29</v>
      </c>
      <c r="D1304" s="12" t="s">
        <v>81</v>
      </c>
      <c r="E1304" s="12" t="s">
        <v>19</v>
      </c>
      <c r="F1304" s="12" t="s">
        <v>1724</v>
      </c>
      <c r="G1304" s="13" t="s">
        <v>2010</v>
      </c>
      <c r="H1304" s="13" t="s">
        <v>2011</v>
      </c>
      <c r="I1304" s="14" t="s">
        <v>2012</v>
      </c>
      <c r="J1304" s="15" t="s">
        <v>24</v>
      </c>
      <c r="K1304" s="23">
        <v>792</v>
      </c>
      <c r="L1304" s="16">
        <v>2700</v>
      </c>
      <c r="M1304" s="17">
        <f t="shared" si="40"/>
        <v>2138400</v>
      </c>
      <c r="N1304" s="26" t="s">
        <v>26</v>
      </c>
    </row>
    <row r="1305" spans="2:14" s="2" customFormat="1" ht="25.5" x14ac:dyDescent="0.2">
      <c r="B1305" s="6" t="s">
        <v>1770</v>
      </c>
      <c r="C1305" s="6" t="s">
        <v>30</v>
      </c>
      <c r="D1305" s="6" t="s">
        <v>81</v>
      </c>
      <c r="E1305" s="7" t="s">
        <v>19</v>
      </c>
      <c r="F1305" s="7" t="s">
        <v>1724</v>
      </c>
      <c r="G1305" s="7" t="s">
        <v>2010</v>
      </c>
      <c r="H1305" s="8" t="s">
        <v>2011</v>
      </c>
      <c r="I1305" s="9" t="s">
        <v>2012</v>
      </c>
      <c r="J1305" s="20" t="s">
        <v>24</v>
      </c>
      <c r="K1305" s="22">
        <v>1476</v>
      </c>
      <c r="L1305" s="10">
        <v>2700</v>
      </c>
      <c r="M1305" s="10">
        <f t="shared" si="40"/>
        <v>3985200</v>
      </c>
      <c r="N1305" s="25" t="s">
        <v>26</v>
      </c>
    </row>
    <row r="1306" spans="2:14" s="2" customFormat="1" ht="25.5" x14ac:dyDescent="0.2">
      <c r="B1306" s="11" t="s">
        <v>1770</v>
      </c>
      <c r="C1306" s="11" t="s">
        <v>799</v>
      </c>
      <c r="D1306" s="12" t="s">
        <v>81</v>
      </c>
      <c r="E1306" s="12" t="s">
        <v>19</v>
      </c>
      <c r="F1306" s="12" t="s">
        <v>1724</v>
      </c>
      <c r="G1306" s="13" t="s">
        <v>2010</v>
      </c>
      <c r="H1306" s="13" t="s">
        <v>2011</v>
      </c>
      <c r="I1306" s="14" t="s">
        <v>2012</v>
      </c>
      <c r="J1306" s="15" t="s">
        <v>24</v>
      </c>
      <c r="K1306" s="23">
        <v>1008</v>
      </c>
      <c r="L1306" s="16">
        <v>2700</v>
      </c>
      <c r="M1306" s="17">
        <f t="shared" si="40"/>
        <v>2721600</v>
      </c>
      <c r="N1306" s="26" t="s">
        <v>26</v>
      </c>
    </row>
    <row r="1307" spans="2:14" s="2" customFormat="1" ht="25.5" x14ac:dyDescent="0.2">
      <c r="B1307" s="6" t="s">
        <v>1770</v>
      </c>
      <c r="C1307" s="6" t="s">
        <v>335</v>
      </c>
      <c r="D1307" s="6" t="s">
        <v>81</v>
      </c>
      <c r="E1307" s="7" t="s">
        <v>19</v>
      </c>
      <c r="F1307" s="7" t="s">
        <v>1724</v>
      </c>
      <c r="G1307" s="7" t="s">
        <v>2010</v>
      </c>
      <c r="H1307" s="8" t="s">
        <v>2011</v>
      </c>
      <c r="I1307" s="9" t="s">
        <v>2012</v>
      </c>
      <c r="J1307" s="20" t="s">
        <v>24</v>
      </c>
      <c r="K1307" s="22">
        <v>180</v>
      </c>
      <c r="L1307" s="10">
        <v>2700</v>
      </c>
      <c r="M1307" s="10">
        <f t="shared" si="40"/>
        <v>486000</v>
      </c>
      <c r="N1307" s="25" t="s">
        <v>26</v>
      </c>
    </row>
    <row r="1308" spans="2:14" s="2" customFormat="1" ht="51" x14ac:dyDescent="0.2">
      <c r="B1308" s="11" t="s">
        <v>1770</v>
      </c>
      <c r="C1308" s="11" t="s">
        <v>28</v>
      </c>
      <c r="D1308" s="12">
        <v>29907</v>
      </c>
      <c r="E1308" s="12">
        <v>1900</v>
      </c>
      <c r="F1308" s="12" t="s">
        <v>2013</v>
      </c>
      <c r="G1308" s="13">
        <v>52141541</v>
      </c>
      <c r="H1308" s="13" t="s">
        <v>2014</v>
      </c>
      <c r="I1308" s="14" t="s">
        <v>2015</v>
      </c>
      <c r="J1308" s="15" t="s">
        <v>346</v>
      </c>
      <c r="K1308" s="23">
        <v>5</v>
      </c>
      <c r="L1308" s="16">
        <v>80000</v>
      </c>
      <c r="M1308" s="17">
        <f t="shared" si="40"/>
        <v>400000</v>
      </c>
      <c r="N1308" s="26" t="s">
        <v>26</v>
      </c>
    </row>
    <row r="1309" spans="2:14" s="2" customFormat="1" ht="51" x14ac:dyDescent="0.2">
      <c r="B1309" s="6" t="s">
        <v>1770</v>
      </c>
      <c r="C1309" s="6" t="s">
        <v>28</v>
      </c>
      <c r="D1309" s="6">
        <v>29907</v>
      </c>
      <c r="E1309" s="7">
        <v>1900</v>
      </c>
      <c r="F1309" s="7" t="s">
        <v>2016</v>
      </c>
      <c r="G1309" s="7">
        <v>42231901</v>
      </c>
      <c r="H1309" s="8">
        <v>92157777</v>
      </c>
      <c r="I1309" s="9" t="s">
        <v>2017</v>
      </c>
      <c r="J1309" s="20" t="s">
        <v>346</v>
      </c>
      <c r="K1309" s="22">
        <v>3</v>
      </c>
      <c r="L1309" s="10">
        <v>36000</v>
      </c>
      <c r="M1309" s="10">
        <f t="shared" si="40"/>
        <v>108000</v>
      </c>
      <c r="N1309" s="25" t="s">
        <v>26</v>
      </c>
    </row>
    <row r="1310" spans="2:14" s="2" customFormat="1" ht="89.25" x14ac:dyDescent="0.2">
      <c r="B1310" s="11" t="s">
        <v>1770</v>
      </c>
      <c r="C1310" s="11" t="s">
        <v>28</v>
      </c>
      <c r="D1310" s="12" t="s">
        <v>2018</v>
      </c>
      <c r="E1310" s="12">
        <v>1900</v>
      </c>
      <c r="F1310" s="12" t="s">
        <v>2019</v>
      </c>
      <c r="G1310" s="13">
        <v>52141523</v>
      </c>
      <c r="H1310" s="13">
        <v>92234344</v>
      </c>
      <c r="I1310" s="14" t="s">
        <v>2020</v>
      </c>
      <c r="J1310" s="15" t="s">
        <v>346</v>
      </c>
      <c r="K1310" s="23">
        <v>5</v>
      </c>
      <c r="L1310" s="16">
        <v>15000</v>
      </c>
      <c r="M1310" s="17">
        <f t="shared" si="40"/>
        <v>75000</v>
      </c>
      <c r="N1310" s="26" t="s">
        <v>26</v>
      </c>
    </row>
    <row r="1311" spans="2:14" s="2" customFormat="1" ht="102" x14ac:dyDescent="0.2">
      <c r="B1311" s="6" t="s">
        <v>1770</v>
      </c>
      <c r="C1311" s="6" t="s">
        <v>28</v>
      </c>
      <c r="D1311" s="6">
        <v>29907</v>
      </c>
      <c r="E1311" s="7">
        <v>1900</v>
      </c>
      <c r="F1311" s="7" t="s">
        <v>408</v>
      </c>
      <c r="G1311" s="7">
        <v>45111802</v>
      </c>
      <c r="H1311" s="8">
        <v>92164360</v>
      </c>
      <c r="I1311" s="9" t="s">
        <v>2021</v>
      </c>
      <c r="J1311" s="20" t="s">
        <v>346</v>
      </c>
      <c r="K1311" s="22">
        <v>10</v>
      </c>
      <c r="L1311" s="10">
        <v>20000</v>
      </c>
      <c r="M1311" s="10">
        <f t="shared" si="40"/>
        <v>200000</v>
      </c>
      <c r="N1311" s="25" t="s">
        <v>26</v>
      </c>
    </row>
    <row r="1312" spans="2:14" s="2" customFormat="1" ht="12.75" x14ac:dyDescent="0.2">
      <c r="B1312" s="11" t="s">
        <v>1770</v>
      </c>
      <c r="C1312" s="11" t="s">
        <v>27</v>
      </c>
      <c r="D1312" s="12" t="s">
        <v>1407</v>
      </c>
      <c r="E1312" s="12" t="s">
        <v>966</v>
      </c>
      <c r="F1312" s="12" t="s">
        <v>2022</v>
      </c>
      <c r="G1312" s="13" t="s">
        <v>2023</v>
      </c>
      <c r="H1312" s="13" t="s">
        <v>2024</v>
      </c>
      <c r="I1312" s="14" t="s">
        <v>2025</v>
      </c>
      <c r="J1312" s="15" t="s">
        <v>24</v>
      </c>
      <c r="K1312" s="23">
        <v>2052</v>
      </c>
      <c r="L1312" s="16">
        <f>6750*1.13</f>
        <v>7627.4999999999991</v>
      </c>
      <c r="M1312" s="17">
        <f t="shared" si="40"/>
        <v>15651629.999999998</v>
      </c>
      <c r="N1312" s="26" t="s">
        <v>26</v>
      </c>
    </row>
    <row r="1313" spans="2:14" s="2" customFormat="1" ht="12.75" x14ac:dyDescent="0.2">
      <c r="B1313" s="6" t="s">
        <v>1770</v>
      </c>
      <c r="C1313" s="6" t="s">
        <v>30</v>
      </c>
      <c r="D1313" s="6" t="s">
        <v>1407</v>
      </c>
      <c r="E1313" s="7" t="s">
        <v>966</v>
      </c>
      <c r="F1313" s="7" t="s">
        <v>2022</v>
      </c>
      <c r="G1313" s="7" t="s">
        <v>2023</v>
      </c>
      <c r="H1313" s="8" t="s">
        <v>2024</v>
      </c>
      <c r="I1313" s="9" t="s">
        <v>2025</v>
      </c>
      <c r="J1313" s="20" t="s">
        <v>24</v>
      </c>
      <c r="K1313" s="22">
        <f>6*30</f>
        <v>180</v>
      </c>
      <c r="L1313" s="10">
        <f>6750*1.13</f>
        <v>7627.4999999999991</v>
      </c>
      <c r="M1313" s="10">
        <f t="shared" si="40"/>
        <v>1372949.9999999998</v>
      </c>
      <c r="N1313" s="25" t="s">
        <v>26</v>
      </c>
    </row>
    <row r="1314" spans="2:14" s="2" customFormat="1" ht="12.75" x14ac:dyDescent="0.2">
      <c r="B1314" s="11" t="s">
        <v>1770</v>
      </c>
      <c r="C1314" s="11" t="s">
        <v>27</v>
      </c>
      <c r="D1314" s="12" t="s">
        <v>1407</v>
      </c>
      <c r="E1314" s="12" t="s">
        <v>966</v>
      </c>
      <c r="F1314" s="12" t="s">
        <v>500</v>
      </c>
      <c r="G1314" s="13" t="s">
        <v>2026</v>
      </c>
      <c r="H1314" s="13" t="s">
        <v>2027</v>
      </c>
      <c r="I1314" s="14" t="s">
        <v>2028</v>
      </c>
      <c r="J1314" s="15" t="s">
        <v>24</v>
      </c>
      <c r="K1314" s="23">
        <v>1302</v>
      </c>
      <c r="L1314" s="16">
        <f>6520*1.13</f>
        <v>7367.5999999999995</v>
      </c>
      <c r="M1314" s="17">
        <f t="shared" si="40"/>
        <v>9592615.1999999993</v>
      </c>
      <c r="N1314" s="26" t="s">
        <v>26</v>
      </c>
    </row>
    <row r="1315" spans="2:14" s="2" customFormat="1" ht="12.75" x14ac:dyDescent="0.2">
      <c r="B1315" s="6" t="s">
        <v>1770</v>
      </c>
      <c r="C1315" s="6" t="s">
        <v>29</v>
      </c>
      <c r="D1315" s="6" t="s">
        <v>1407</v>
      </c>
      <c r="E1315" s="7" t="s">
        <v>966</v>
      </c>
      <c r="F1315" s="7" t="s">
        <v>500</v>
      </c>
      <c r="G1315" s="7" t="s">
        <v>2026</v>
      </c>
      <c r="H1315" s="8" t="s">
        <v>2027</v>
      </c>
      <c r="I1315" s="9" t="s">
        <v>2028</v>
      </c>
      <c r="J1315" s="20" t="s">
        <v>24</v>
      </c>
      <c r="K1315" s="22">
        <v>60</v>
      </c>
      <c r="L1315" s="10">
        <f>6520*1.13</f>
        <v>7367.5999999999995</v>
      </c>
      <c r="M1315" s="10">
        <f t="shared" si="40"/>
        <v>442055.99999999994</v>
      </c>
      <c r="N1315" s="25" t="s">
        <v>26</v>
      </c>
    </row>
    <row r="1316" spans="2:14" s="2" customFormat="1" ht="12.75" x14ac:dyDescent="0.2">
      <c r="B1316" s="11" t="s">
        <v>1770</v>
      </c>
      <c r="C1316" s="11" t="s">
        <v>30</v>
      </c>
      <c r="D1316" s="12" t="s">
        <v>1407</v>
      </c>
      <c r="E1316" s="12" t="s">
        <v>966</v>
      </c>
      <c r="F1316" s="12" t="s">
        <v>500</v>
      </c>
      <c r="G1316" s="13" t="s">
        <v>2026</v>
      </c>
      <c r="H1316" s="13" t="s">
        <v>2027</v>
      </c>
      <c r="I1316" s="14" t="s">
        <v>2028</v>
      </c>
      <c r="J1316" s="15" t="s">
        <v>24</v>
      </c>
      <c r="K1316" s="23">
        <f>6*5</f>
        <v>30</v>
      </c>
      <c r="L1316" s="16">
        <f>6520*1.13</f>
        <v>7367.5999999999995</v>
      </c>
      <c r="M1316" s="17">
        <f t="shared" si="40"/>
        <v>221027.99999999997</v>
      </c>
      <c r="N1316" s="26" t="s">
        <v>26</v>
      </c>
    </row>
    <row r="1317" spans="2:14" s="2" customFormat="1" ht="12.75" x14ac:dyDescent="0.2">
      <c r="B1317" s="6" t="s">
        <v>1770</v>
      </c>
      <c r="C1317" s="6" t="s">
        <v>27</v>
      </c>
      <c r="D1317" s="6" t="s">
        <v>1407</v>
      </c>
      <c r="E1317" s="7" t="s">
        <v>273</v>
      </c>
      <c r="F1317" s="7" t="s">
        <v>1927</v>
      </c>
      <c r="G1317" s="7" t="s">
        <v>1930</v>
      </c>
      <c r="H1317" s="8" t="s">
        <v>2029</v>
      </c>
      <c r="I1317" s="9" t="s">
        <v>2030</v>
      </c>
      <c r="J1317" s="20" t="s">
        <v>24</v>
      </c>
      <c r="K1317" s="22">
        <v>23940</v>
      </c>
      <c r="L1317" s="10">
        <f>8.62*633.51</f>
        <v>5460.8561999999993</v>
      </c>
      <c r="M1317" s="10">
        <f t="shared" si="40"/>
        <v>130732897.42799999</v>
      </c>
      <c r="N1317" s="25" t="s">
        <v>26</v>
      </c>
    </row>
    <row r="1318" spans="2:14" s="2" customFormat="1" ht="12.75" x14ac:dyDescent="0.2">
      <c r="B1318" s="11" t="s">
        <v>1770</v>
      </c>
      <c r="C1318" s="11" t="s">
        <v>28</v>
      </c>
      <c r="D1318" s="12" t="s">
        <v>1407</v>
      </c>
      <c r="E1318" s="12" t="s">
        <v>273</v>
      </c>
      <c r="F1318" s="12" t="s">
        <v>1927</v>
      </c>
      <c r="G1318" s="13" t="s">
        <v>1930</v>
      </c>
      <c r="H1318" s="13" t="s">
        <v>2029</v>
      </c>
      <c r="I1318" s="14" t="s">
        <v>2030</v>
      </c>
      <c r="J1318" s="15" t="s">
        <v>24</v>
      </c>
      <c r="K1318" s="23">
        <v>1740</v>
      </c>
      <c r="L1318" s="16">
        <f>8.62*633.51</f>
        <v>5460.8561999999993</v>
      </c>
      <c r="M1318" s="17">
        <f t="shared" si="40"/>
        <v>9501889.7879999988</v>
      </c>
      <c r="N1318" s="26" t="s">
        <v>26</v>
      </c>
    </row>
    <row r="1319" spans="2:14" s="2" customFormat="1" ht="12.75" x14ac:dyDescent="0.2">
      <c r="B1319" s="6" t="s">
        <v>1770</v>
      </c>
      <c r="C1319" s="6" t="s">
        <v>29</v>
      </c>
      <c r="D1319" s="6" t="s">
        <v>1407</v>
      </c>
      <c r="E1319" s="7" t="s">
        <v>273</v>
      </c>
      <c r="F1319" s="7" t="s">
        <v>1927</v>
      </c>
      <c r="G1319" s="7" t="s">
        <v>1930</v>
      </c>
      <c r="H1319" s="8" t="s">
        <v>2029</v>
      </c>
      <c r="I1319" s="9" t="s">
        <v>2030</v>
      </c>
      <c r="J1319" s="20" t="s">
        <v>24</v>
      </c>
      <c r="K1319" s="22">
        <v>1200</v>
      </c>
      <c r="L1319" s="10">
        <f>8.62*633.51</f>
        <v>5460.8561999999993</v>
      </c>
      <c r="M1319" s="10">
        <f t="shared" si="40"/>
        <v>6553027.4399999995</v>
      </c>
      <c r="N1319" s="25" t="s">
        <v>26</v>
      </c>
    </row>
    <row r="1320" spans="2:14" s="2" customFormat="1" ht="12.75" x14ac:dyDescent="0.2">
      <c r="B1320" s="11" t="s">
        <v>1770</v>
      </c>
      <c r="C1320" s="11" t="s">
        <v>30</v>
      </c>
      <c r="D1320" s="12" t="s">
        <v>1407</v>
      </c>
      <c r="E1320" s="12" t="s">
        <v>273</v>
      </c>
      <c r="F1320" s="12" t="s">
        <v>1927</v>
      </c>
      <c r="G1320" s="13" t="s">
        <v>1930</v>
      </c>
      <c r="H1320" s="13" t="s">
        <v>2029</v>
      </c>
      <c r="I1320" s="14" t="s">
        <v>2030</v>
      </c>
      <c r="J1320" s="15" t="s">
        <v>24</v>
      </c>
      <c r="K1320" s="23">
        <f>6*220</f>
        <v>1320</v>
      </c>
      <c r="L1320" s="16">
        <f>8.62*633.51</f>
        <v>5460.8561999999993</v>
      </c>
      <c r="M1320" s="17">
        <f t="shared" si="40"/>
        <v>7208330.1839999994</v>
      </c>
      <c r="N1320" s="26" t="s">
        <v>26</v>
      </c>
    </row>
    <row r="1321" spans="2:14" s="2" customFormat="1" ht="12.75" x14ac:dyDescent="0.2">
      <c r="B1321" s="6" t="s">
        <v>1770</v>
      </c>
      <c r="C1321" s="6" t="s">
        <v>27</v>
      </c>
      <c r="D1321" s="6" t="s">
        <v>1407</v>
      </c>
      <c r="E1321" s="7" t="s">
        <v>273</v>
      </c>
      <c r="F1321" s="7" t="s">
        <v>1927</v>
      </c>
      <c r="G1321" s="7" t="s">
        <v>1930</v>
      </c>
      <c r="H1321" s="8" t="s">
        <v>2031</v>
      </c>
      <c r="I1321" s="9" t="s">
        <v>2032</v>
      </c>
      <c r="J1321" s="20" t="s">
        <v>24</v>
      </c>
      <c r="K1321" s="22">
        <v>372</v>
      </c>
      <c r="L1321" s="10">
        <f>37000*1.13</f>
        <v>41809.999999999993</v>
      </c>
      <c r="M1321" s="10">
        <f t="shared" si="40"/>
        <v>15553319.999999998</v>
      </c>
      <c r="N1321" s="25" t="s">
        <v>26</v>
      </c>
    </row>
    <row r="1322" spans="2:14" s="2" customFormat="1" ht="12.75" x14ac:dyDescent="0.2">
      <c r="B1322" s="11" t="s">
        <v>1770</v>
      </c>
      <c r="C1322" s="11" t="s">
        <v>28</v>
      </c>
      <c r="D1322" s="12" t="s">
        <v>1407</v>
      </c>
      <c r="E1322" s="12" t="s">
        <v>273</v>
      </c>
      <c r="F1322" s="12" t="s">
        <v>1927</v>
      </c>
      <c r="G1322" s="13" t="s">
        <v>1930</v>
      </c>
      <c r="H1322" s="13" t="s">
        <v>2031</v>
      </c>
      <c r="I1322" s="14" t="s">
        <v>2032</v>
      </c>
      <c r="J1322" s="15" t="s">
        <v>24</v>
      </c>
      <c r="K1322" s="23">
        <v>24</v>
      </c>
      <c r="L1322" s="16">
        <f>37000*1.13</f>
        <v>41809.999999999993</v>
      </c>
      <c r="M1322" s="17">
        <f t="shared" si="40"/>
        <v>1003439.9999999998</v>
      </c>
      <c r="N1322" s="26" t="s">
        <v>26</v>
      </c>
    </row>
    <row r="1323" spans="2:14" s="2" customFormat="1" ht="12.75" x14ac:dyDescent="0.2">
      <c r="B1323" s="6" t="s">
        <v>1770</v>
      </c>
      <c r="C1323" s="6" t="s">
        <v>29</v>
      </c>
      <c r="D1323" s="6" t="s">
        <v>1407</v>
      </c>
      <c r="E1323" s="7" t="s">
        <v>273</v>
      </c>
      <c r="F1323" s="7" t="s">
        <v>1927</v>
      </c>
      <c r="G1323" s="7" t="s">
        <v>1930</v>
      </c>
      <c r="H1323" s="8" t="s">
        <v>2031</v>
      </c>
      <c r="I1323" s="9" t="s">
        <v>2032</v>
      </c>
      <c r="J1323" s="20" t="s">
        <v>24</v>
      </c>
      <c r="K1323" s="22">
        <v>12</v>
      </c>
      <c r="L1323" s="10">
        <f>37000*1.13</f>
        <v>41809.999999999993</v>
      </c>
      <c r="M1323" s="10">
        <f t="shared" ref="M1323" si="41">+L1323*K1323</f>
        <v>501719.99999999988</v>
      </c>
      <c r="N1323" s="25" t="s">
        <v>26</v>
      </c>
    </row>
    <row r="1324" spans="2:14" x14ac:dyDescent="0.25">
      <c r="B1324" s="11" t="s">
        <v>1770</v>
      </c>
      <c r="C1324" s="11" t="s">
        <v>27</v>
      </c>
      <c r="D1324" s="12">
        <v>29999</v>
      </c>
      <c r="E1324" s="12" t="s">
        <v>341</v>
      </c>
      <c r="F1324" s="12" t="s">
        <v>950</v>
      </c>
      <c r="G1324" s="13">
        <v>31152102</v>
      </c>
      <c r="H1324" s="13">
        <v>92079532</v>
      </c>
      <c r="I1324" s="14" t="s">
        <v>1559</v>
      </c>
      <c r="J1324" s="15" t="s">
        <v>1346</v>
      </c>
      <c r="K1324" s="23">
        <v>100</v>
      </c>
      <c r="L1324" s="16">
        <v>500</v>
      </c>
      <c r="M1324" s="17">
        <f>K1324*L1324</f>
        <v>50000</v>
      </c>
      <c r="N1324" s="26" t="s">
        <v>26</v>
      </c>
    </row>
    <row r="1325" spans="2:14" s="2" customFormat="1" ht="12.75" x14ac:dyDescent="0.2">
      <c r="B1325" s="6" t="s">
        <v>1770</v>
      </c>
      <c r="C1325" s="6" t="s">
        <v>27</v>
      </c>
      <c r="D1325" s="6" t="s">
        <v>2033</v>
      </c>
      <c r="E1325" s="7" t="s">
        <v>615</v>
      </c>
      <c r="F1325" s="7" t="s">
        <v>76</v>
      </c>
      <c r="G1325" s="7" t="s">
        <v>2034</v>
      </c>
      <c r="H1325" s="8" t="s">
        <v>2035</v>
      </c>
      <c r="I1325" s="9" t="s">
        <v>2036</v>
      </c>
      <c r="J1325" s="20" t="s">
        <v>24</v>
      </c>
      <c r="K1325" s="22">
        <v>40</v>
      </c>
      <c r="L1325" s="10">
        <f>80000*1.13</f>
        <v>90399.999999999985</v>
      </c>
      <c r="M1325" s="10">
        <f t="shared" si="40"/>
        <v>3615999.9999999995</v>
      </c>
      <c r="N1325" s="25" t="s">
        <v>278</v>
      </c>
    </row>
    <row r="1326" spans="2:14" s="2" customFormat="1" ht="12.75" x14ac:dyDescent="0.2">
      <c r="B1326" s="11" t="s">
        <v>1770</v>
      </c>
      <c r="C1326" s="11" t="s">
        <v>28</v>
      </c>
      <c r="D1326" s="12" t="s">
        <v>2033</v>
      </c>
      <c r="E1326" s="12" t="s">
        <v>615</v>
      </c>
      <c r="F1326" s="12" t="s">
        <v>76</v>
      </c>
      <c r="G1326" s="13" t="s">
        <v>2034</v>
      </c>
      <c r="H1326" s="13" t="s">
        <v>2035</v>
      </c>
      <c r="I1326" s="14" t="s">
        <v>2036</v>
      </c>
      <c r="J1326" s="15" t="s">
        <v>24</v>
      </c>
      <c r="K1326" s="23">
        <v>10</v>
      </c>
      <c r="L1326" s="16">
        <f>80000*1.13</f>
        <v>90399.999999999985</v>
      </c>
      <c r="M1326" s="17">
        <f t="shared" si="40"/>
        <v>903999.99999999988</v>
      </c>
      <c r="N1326" s="26" t="s">
        <v>278</v>
      </c>
    </row>
    <row r="1327" spans="2:14" s="2" customFormat="1" ht="12.75" x14ac:dyDescent="0.2">
      <c r="B1327" s="6" t="s">
        <v>1770</v>
      </c>
      <c r="C1327" s="6" t="s">
        <v>29</v>
      </c>
      <c r="D1327" s="6" t="s">
        <v>2033</v>
      </c>
      <c r="E1327" s="7" t="s">
        <v>615</v>
      </c>
      <c r="F1327" s="7" t="s">
        <v>76</v>
      </c>
      <c r="G1327" s="7" t="s">
        <v>2034</v>
      </c>
      <c r="H1327" s="8" t="s">
        <v>2035</v>
      </c>
      <c r="I1327" s="9" t="s">
        <v>2036</v>
      </c>
      <c r="J1327" s="20" t="s">
        <v>24</v>
      </c>
      <c r="K1327" s="22">
        <v>30</v>
      </c>
      <c r="L1327" s="10">
        <f>80000*1.13</f>
        <v>90399.999999999985</v>
      </c>
      <c r="M1327" s="10">
        <f t="shared" si="40"/>
        <v>2711999.9999999995</v>
      </c>
      <c r="N1327" s="25" t="s">
        <v>278</v>
      </c>
    </row>
    <row r="1328" spans="2:14" s="2" customFormat="1" ht="12.75" x14ac:dyDescent="0.2">
      <c r="B1328" s="11" t="s">
        <v>1770</v>
      </c>
      <c r="C1328" s="11" t="s">
        <v>30</v>
      </c>
      <c r="D1328" s="12" t="s">
        <v>2033</v>
      </c>
      <c r="E1328" s="12" t="s">
        <v>615</v>
      </c>
      <c r="F1328" s="12" t="s">
        <v>76</v>
      </c>
      <c r="G1328" s="13" t="s">
        <v>2034</v>
      </c>
      <c r="H1328" s="13" t="s">
        <v>2035</v>
      </c>
      <c r="I1328" s="14" t="s">
        <v>2036</v>
      </c>
      <c r="J1328" s="15" t="s">
        <v>24</v>
      </c>
      <c r="K1328" s="23">
        <v>5</v>
      </c>
      <c r="L1328" s="16">
        <f>80000*1.13</f>
        <v>90399.999999999985</v>
      </c>
      <c r="M1328" s="17">
        <f t="shared" si="40"/>
        <v>451999.99999999994</v>
      </c>
      <c r="N1328" s="26" t="s">
        <v>278</v>
      </c>
    </row>
    <row r="1329" spans="2:14" s="2" customFormat="1" ht="12.75" x14ac:dyDescent="0.2">
      <c r="B1329" s="6" t="s">
        <v>1770</v>
      </c>
      <c r="C1329" s="6" t="s">
        <v>17</v>
      </c>
      <c r="D1329" s="6" t="s">
        <v>2033</v>
      </c>
      <c r="E1329" s="7" t="s">
        <v>555</v>
      </c>
      <c r="F1329" s="7" t="s">
        <v>404</v>
      </c>
      <c r="G1329" s="7" t="s">
        <v>2037</v>
      </c>
      <c r="H1329" s="8" t="s">
        <v>2038</v>
      </c>
      <c r="I1329" s="9" t="s">
        <v>2039</v>
      </c>
      <c r="J1329" s="20" t="s">
        <v>24</v>
      </c>
      <c r="K1329" s="22">
        <v>30</v>
      </c>
      <c r="L1329" s="10">
        <f>6200*1.13</f>
        <v>7005.9999999999991</v>
      </c>
      <c r="M1329" s="10">
        <f t="shared" si="40"/>
        <v>210179.99999999997</v>
      </c>
      <c r="N1329" s="25" t="s">
        <v>278</v>
      </c>
    </row>
    <row r="1330" spans="2:14" s="2" customFormat="1" ht="12.75" x14ac:dyDescent="0.2">
      <c r="B1330" s="11" t="s">
        <v>1770</v>
      </c>
      <c r="C1330" s="11" t="s">
        <v>17</v>
      </c>
      <c r="D1330" s="12" t="s">
        <v>2033</v>
      </c>
      <c r="E1330" s="12" t="s">
        <v>555</v>
      </c>
      <c r="F1330" s="12" t="s">
        <v>76</v>
      </c>
      <c r="G1330" s="13" t="s">
        <v>2037</v>
      </c>
      <c r="H1330" s="13" t="s">
        <v>2040</v>
      </c>
      <c r="I1330" s="14" t="s">
        <v>2041</v>
      </c>
      <c r="J1330" s="15" t="s">
        <v>24</v>
      </c>
      <c r="K1330" s="23">
        <v>50</v>
      </c>
      <c r="L1330" s="16">
        <f>18000*1.13</f>
        <v>20339.999999999996</v>
      </c>
      <c r="M1330" s="17">
        <f t="shared" si="40"/>
        <v>1016999.9999999998</v>
      </c>
      <c r="N1330" s="26" t="s">
        <v>278</v>
      </c>
    </row>
    <row r="1331" spans="2:14" s="2" customFormat="1" ht="12.75" x14ac:dyDescent="0.2">
      <c r="B1331" s="6" t="s">
        <v>1770</v>
      </c>
      <c r="C1331" s="6" t="s">
        <v>17</v>
      </c>
      <c r="D1331" s="6" t="s">
        <v>2042</v>
      </c>
      <c r="E1331" s="7" t="s">
        <v>37</v>
      </c>
      <c r="F1331" s="7" t="s">
        <v>123</v>
      </c>
      <c r="G1331" s="7" t="s">
        <v>2043</v>
      </c>
      <c r="H1331" s="8" t="s">
        <v>2044</v>
      </c>
      <c r="I1331" s="9" t="s">
        <v>2045</v>
      </c>
      <c r="J1331" s="20" t="s">
        <v>24</v>
      </c>
      <c r="K1331" s="22">
        <v>30</v>
      </c>
      <c r="L1331" s="10">
        <v>89000</v>
      </c>
      <c r="M1331" s="10">
        <f t="shared" si="40"/>
        <v>2670000</v>
      </c>
      <c r="N1331" s="25" t="s">
        <v>278</v>
      </c>
    </row>
    <row r="1332" spans="2:14" s="2" customFormat="1" ht="12.75" x14ac:dyDescent="0.2">
      <c r="B1332" s="11" t="s">
        <v>1770</v>
      </c>
      <c r="C1332" s="11" t="s">
        <v>17</v>
      </c>
      <c r="D1332" s="12" t="s">
        <v>2042</v>
      </c>
      <c r="E1332" s="12" t="s">
        <v>1379</v>
      </c>
      <c r="F1332" s="12" t="s">
        <v>76</v>
      </c>
      <c r="G1332" s="13" t="s">
        <v>2046</v>
      </c>
      <c r="H1332" s="13" t="s">
        <v>1841</v>
      </c>
      <c r="I1332" s="14" t="s">
        <v>2047</v>
      </c>
      <c r="J1332" s="15" t="s">
        <v>24</v>
      </c>
      <c r="K1332" s="23">
        <v>10</v>
      </c>
      <c r="L1332" s="16">
        <v>69000</v>
      </c>
      <c r="M1332" s="17">
        <f t="shared" si="40"/>
        <v>690000</v>
      </c>
      <c r="N1332" s="26" t="s">
        <v>278</v>
      </c>
    </row>
    <row r="1333" spans="2:14" s="2" customFormat="1" ht="89.25" x14ac:dyDescent="0.2">
      <c r="B1333" s="6" t="s">
        <v>1770</v>
      </c>
      <c r="C1333" s="6" t="s">
        <v>28</v>
      </c>
      <c r="D1333" s="6">
        <v>50104</v>
      </c>
      <c r="E1333" s="7">
        <v>1015</v>
      </c>
      <c r="F1333" s="7" t="s">
        <v>2048</v>
      </c>
      <c r="G1333" s="7">
        <v>56101603</v>
      </c>
      <c r="H1333" s="8">
        <v>92269325</v>
      </c>
      <c r="I1333" s="9" t="s">
        <v>2049</v>
      </c>
      <c r="J1333" s="20" t="s">
        <v>346</v>
      </c>
      <c r="K1333" s="22">
        <v>3</v>
      </c>
      <c r="L1333" s="10">
        <v>300000</v>
      </c>
      <c r="M1333" s="10">
        <f t="shared" si="40"/>
        <v>900000</v>
      </c>
      <c r="N1333" s="25" t="s">
        <v>278</v>
      </c>
    </row>
    <row r="1334" spans="2:14" s="2" customFormat="1" ht="89.25" x14ac:dyDescent="0.2">
      <c r="B1334" s="11" t="s">
        <v>1770</v>
      </c>
      <c r="C1334" s="11" t="s">
        <v>28</v>
      </c>
      <c r="D1334" s="12">
        <v>50104</v>
      </c>
      <c r="E1334" s="12">
        <v>1015</v>
      </c>
      <c r="F1334" s="12" t="s">
        <v>2048</v>
      </c>
      <c r="G1334" s="13">
        <v>56101603</v>
      </c>
      <c r="H1334" s="13">
        <v>92268766</v>
      </c>
      <c r="I1334" s="14" t="s">
        <v>2050</v>
      </c>
      <c r="J1334" s="15" t="s">
        <v>346</v>
      </c>
      <c r="K1334" s="23">
        <v>3</v>
      </c>
      <c r="L1334" s="16">
        <v>460000</v>
      </c>
      <c r="M1334" s="17">
        <f t="shared" si="40"/>
        <v>1380000</v>
      </c>
      <c r="N1334" s="26" t="s">
        <v>278</v>
      </c>
    </row>
    <row r="1335" spans="2:14" s="2" customFormat="1" ht="12.75" x14ac:dyDescent="0.2">
      <c r="B1335" s="6" t="s">
        <v>1770</v>
      </c>
      <c r="C1335" s="6" t="s">
        <v>17</v>
      </c>
      <c r="D1335" s="6" t="s">
        <v>2042</v>
      </c>
      <c r="E1335" s="7" t="s">
        <v>1379</v>
      </c>
      <c r="F1335" s="7" t="s">
        <v>76</v>
      </c>
      <c r="G1335" s="7" t="s">
        <v>2051</v>
      </c>
      <c r="H1335" s="8" t="s">
        <v>2052</v>
      </c>
      <c r="I1335" s="9" t="s">
        <v>2053</v>
      </c>
      <c r="J1335" s="20" t="s">
        <v>24</v>
      </c>
      <c r="K1335" s="22">
        <v>20</v>
      </c>
      <c r="L1335" s="10">
        <v>21000</v>
      </c>
      <c r="M1335" s="10">
        <f t="shared" si="40"/>
        <v>420000</v>
      </c>
      <c r="N1335" s="25" t="s">
        <v>278</v>
      </c>
    </row>
    <row r="1336" spans="2:14" s="2" customFormat="1" ht="12.75" x14ac:dyDescent="0.2">
      <c r="B1336" s="11" t="s">
        <v>1770</v>
      </c>
      <c r="C1336" s="11" t="s">
        <v>27</v>
      </c>
      <c r="D1336" s="12" t="s">
        <v>2042</v>
      </c>
      <c r="E1336" s="12" t="s">
        <v>1379</v>
      </c>
      <c r="F1336" s="12" t="s">
        <v>76</v>
      </c>
      <c r="G1336" s="13" t="s">
        <v>2051</v>
      </c>
      <c r="H1336" s="13" t="s">
        <v>2052</v>
      </c>
      <c r="I1336" s="14" t="s">
        <v>2053</v>
      </c>
      <c r="J1336" s="15" t="s">
        <v>24</v>
      </c>
      <c r="K1336" s="23">
        <v>50</v>
      </c>
      <c r="L1336" s="16">
        <v>21000</v>
      </c>
      <c r="M1336" s="17">
        <f t="shared" si="40"/>
        <v>1050000</v>
      </c>
      <c r="N1336" s="26" t="s">
        <v>278</v>
      </c>
    </row>
    <row r="1337" spans="2:14" s="2" customFormat="1" ht="12.75" x14ac:dyDescent="0.2">
      <c r="B1337" s="6" t="s">
        <v>1770</v>
      </c>
      <c r="C1337" s="6" t="s">
        <v>28</v>
      </c>
      <c r="D1337" s="6" t="s">
        <v>2042</v>
      </c>
      <c r="E1337" s="7" t="s">
        <v>1379</v>
      </c>
      <c r="F1337" s="7" t="s">
        <v>76</v>
      </c>
      <c r="G1337" s="7" t="s">
        <v>2051</v>
      </c>
      <c r="H1337" s="8" t="s">
        <v>2052</v>
      </c>
      <c r="I1337" s="9" t="s">
        <v>2053</v>
      </c>
      <c r="J1337" s="20" t="s">
        <v>24</v>
      </c>
      <c r="K1337" s="22">
        <v>5</v>
      </c>
      <c r="L1337" s="10">
        <v>21000</v>
      </c>
      <c r="M1337" s="10">
        <f t="shared" si="40"/>
        <v>105000</v>
      </c>
      <c r="N1337" s="25" t="s">
        <v>278</v>
      </c>
    </row>
    <row r="1338" spans="2:14" s="2" customFormat="1" ht="12.75" x14ac:dyDescent="0.2">
      <c r="B1338" s="11" t="s">
        <v>1770</v>
      </c>
      <c r="C1338" s="11" t="s">
        <v>29</v>
      </c>
      <c r="D1338" s="12" t="s">
        <v>2042</v>
      </c>
      <c r="E1338" s="12" t="s">
        <v>1379</v>
      </c>
      <c r="F1338" s="12" t="s">
        <v>76</v>
      </c>
      <c r="G1338" s="13" t="s">
        <v>2051</v>
      </c>
      <c r="H1338" s="13" t="s">
        <v>2052</v>
      </c>
      <c r="I1338" s="14" t="s">
        <v>2053</v>
      </c>
      <c r="J1338" s="15" t="s">
        <v>24</v>
      </c>
      <c r="K1338" s="23">
        <v>5</v>
      </c>
      <c r="L1338" s="16">
        <v>21000</v>
      </c>
      <c r="M1338" s="17">
        <f t="shared" si="40"/>
        <v>105000</v>
      </c>
      <c r="N1338" s="26" t="s">
        <v>278</v>
      </c>
    </row>
    <row r="1339" spans="2:14" s="2" customFormat="1" ht="12.75" x14ac:dyDescent="0.2">
      <c r="B1339" s="6" t="s">
        <v>1770</v>
      </c>
      <c r="C1339" s="6" t="s">
        <v>17</v>
      </c>
      <c r="D1339" s="6" t="s">
        <v>2042</v>
      </c>
      <c r="E1339" s="7" t="s">
        <v>1379</v>
      </c>
      <c r="F1339" s="7" t="s">
        <v>1267</v>
      </c>
      <c r="G1339" s="7" t="s">
        <v>2054</v>
      </c>
      <c r="H1339" s="8" t="s">
        <v>2055</v>
      </c>
      <c r="I1339" s="9" t="s">
        <v>2056</v>
      </c>
      <c r="J1339" s="20" t="s">
        <v>24</v>
      </c>
      <c r="K1339" s="22">
        <v>10</v>
      </c>
      <c r="L1339" s="10">
        <v>106000</v>
      </c>
      <c r="M1339" s="10">
        <f t="shared" si="40"/>
        <v>1060000</v>
      </c>
      <c r="N1339" s="25" t="s">
        <v>278</v>
      </c>
    </row>
    <row r="1340" spans="2:14" s="2" customFormat="1" ht="12.75" x14ac:dyDescent="0.2">
      <c r="B1340" s="11" t="s">
        <v>1770</v>
      </c>
      <c r="C1340" s="11" t="s">
        <v>27</v>
      </c>
      <c r="D1340" s="12" t="s">
        <v>2042</v>
      </c>
      <c r="E1340" s="12" t="s">
        <v>1379</v>
      </c>
      <c r="F1340" s="12" t="s">
        <v>1267</v>
      </c>
      <c r="G1340" s="13" t="s">
        <v>2054</v>
      </c>
      <c r="H1340" s="13" t="s">
        <v>2055</v>
      </c>
      <c r="I1340" s="14" t="s">
        <v>2056</v>
      </c>
      <c r="J1340" s="15" t="s">
        <v>24</v>
      </c>
      <c r="K1340" s="23">
        <v>15</v>
      </c>
      <c r="L1340" s="16">
        <v>106000</v>
      </c>
      <c r="M1340" s="17">
        <f t="shared" si="40"/>
        <v>1590000</v>
      </c>
      <c r="N1340" s="26" t="s">
        <v>278</v>
      </c>
    </row>
    <row r="1341" spans="2:14" s="2" customFormat="1" ht="12.75" x14ac:dyDescent="0.2">
      <c r="B1341" s="6" t="s">
        <v>1770</v>
      </c>
      <c r="C1341" s="6" t="s">
        <v>28</v>
      </c>
      <c r="D1341" s="6" t="s">
        <v>2042</v>
      </c>
      <c r="E1341" s="7" t="s">
        <v>1379</v>
      </c>
      <c r="F1341" s="7" t="s">
        <v>1267</v>
      </c>
      <c r="G1341" s="7" t="s">
        <v>2054</v>
      </c>
      <c r="H1341" s="8" t="s">
        <v>2055</v>
      </c>
      <c r="I1341" s="9" t="s">
        <v>2056</v>
      </c>
      <c r="J1341" s="20" t="s">
        <v>24</v>
      </c>
      <c r="K1341" s="22">
        <v>5</v>
      </c>
      <c r="L1341" s="10">
        <v>106000</v>
      </c>
      <c r="M1341" s="10">
        <f t="shared" si="40"/>
        <v>530000</v>
      </c>
      <c r="N1341" s="25" t="s">
        <v>278</v>
      </c>
    </row>
    <row r="1342" spans="2:14" s="2" customFormat="1" ht="12.75" x14ac:dyDescent="0.2">
      <c r="B1342" s="11" t="s">
        <v>1770</v>
      </c>
      <c r="C1342" s="11" t="s">
        <v>29</v>
      </c>
      <c r="D1342" s="12" t="s">
        <v>2042</v>
      </c>
      <c r="E1342" s="12" t="s">
        <v>1379</v>
      </c>
      <c r="F1342" s="12" t="s">
        <v>1267</v>
      </c>
      <c r="G1342" s="13" t="s">
        <v>2054</v>
      </c>
      <c r="H1342" s="13" t="s">
        <v>2055</v>
      </c>
      <c r="I1342" s="14" t="s">
        <v>2056</v>
      </c>
      <c r="J1342" s="15" t="s">
        <v>24</v>
      </c>
      <c r="K1342" s="23">
        <v>10</v>
      </c>
      <c r="L1342" s="16">
        <v>106000</v>
      </c>
      <c r="M1342" s="17">
        <f t="shared" si="40"/>
        <v>1060000</v>
      </c>
      <c r="N1342" s="26" t="s">
        <v>278</v>
      </c>
    </row>
    <row r="1343" spans="2:14" s="2" customFormat="1" ht="12.75" x14ac:dyDescent="0.2">
      <c r="B1343" s="6" t="s">
        <v>1770</v>
      </c>
      <c r="C1343" s="6" t="s">
        <v>30</v>
      </c>
      <c r="D1343" s="6" t="s">
        <v>2042</v>
      </c>
      <c r="E1343" s="7" t="s">
        <v>1379</v>
      </c>
      <c r="F1343" s="7" t="s">
        <v>1267</v>
      </c>
      <c r="G1343" s="7" t="s">
        <v>2054</v>
      </c>
      <c r="H1343" s="8" t="s">
        <v>2055</v>
      </c>
      <c r="I1343" s="9" t="s">
        <v>2056</v>
      </c>
      <c r="J1343" s="20" t="s">
        <v>24</v>
      </c>
      <c r="K1343" s="22">
        <v>5</v>
      </c>
      <c r="L1343" s="10">
        <v>106000</v>
      </c>
      <c r="M1343" s="10">
        <f t="shared" si="40"/>
        <v>530000</v>
      </c>
      <c r="N1343" s="25" t="s">
        <v>278</v>
      </c>
    </row>
    <row r="1344" spans="2:14" s="2" customFormat="1" ht="12.75" x14ac:dyDescent="0.2">
      <c r="B1344" s="11" t="s">
        <v>1770</v>
      </c>
      <c r="C1344" s="11" t="s">
        <v>799</v>
      </c>
      <c r="D1344" s="12" t="s">
        <v>2042</v>
      </c>
      <c r="E1344" s="12" t="s">
        <v>1379</v>
      </c>
      <c r="F1344" s="12" t="s">
        <v>1267</v>
      </c>
      <c r="G1344" s="13" t="s">
        <v>2054</v>
      </c>
      <c r="H1344" s="13" t="s">
        <v>2055</v>
      </c>
      <c r="I1344" s="14" t="s">
        <v>2056</v>
      </c>
      <c r="J1344" s="15" t="s">
        <v>24</v>
      </c>
      <c r="K1344" s="23">
        <v>5</v>
      </c>
      <c r="L1344" s="16">
        <v>106000</v>
      </c>
      <c r="M1344" s="17">
        <f t="shared" si="40"/>
        <v>530000</v>
      </c>
      <c r="N1344" s="26" t="s">
        <v>278</v>
      </c>
    </row>
    <row r="1345" spans="2:14" s="2" customFormat="1" ht="12.75" x14ac:dyDescent="0.2">
      <c r="B1345" s="6" t="s">
        <v>1770</v>
      </c>
      <c r="C1345" s="6" t="s">
        <v>27</v>
      </c>
      <c r="D1345" s="6" t="s">
        <v>2042</v>
      </c>
      <c r="E1345" s="7" t="s">
        <v>1379</v>
      </c>
      <c r="F1345" s="7" t="s">
        <v>76</v>
      </c>
      <c r="G1345" s="7" t="s">
        <v>2057</v>
      </c>
      <c r="H1345" s="8" t="s">
        <v>2058</v>
      </c>
      <c r="I1345" s="9" t="s">
        <v>2059</v>
      </c>
      <c r="J1345" s="20" t="s">
        <v>24</v>
      </c>
      <c r="K1345" s="22">
        <v>50</v>
      </c>
      <c r="L1345" s="10">
        <v>50000</v>
      </c>
      <c r="M1345" s="10">
        <f t="shared" si="40"/>
        <v>2500000</v>
      </c>
      <c r="N1345" s="25" t="s">
        <v>278</v>
      </c>
    </row>
    <row r="1346" spans="2:14" s="2" customFormat="1" ht="12.75" x14ac:dyDescent="0.2">
      <c r="B1346" s="11" t="s">
        <v>1770</v>
      </c>
      <c r="C1346" s="11" t="s">
        <v>28</v>
      </c>
      <c r="D1346" s="12" t="s">
        <v>2042</v>
      </c>
      <c r="E1346" s="12" t="s">
        <v>1379</v>
      </c>
      <c r="F1346" s="12" t="s">
        <v>76</v>
      </c>
      <c r="G1346" s="13" t="s">
        <v>2057</v>
      </c>
      <c r="H1346" s="13" t="s">
        <v>2058</v>
      </c>
      <c r="I1346" s="14" t="s">
        <v>2059</v>
      </c>
      <c r="J1346" s="15" t="s">
        <v>24</v>
      </c>
      <c r="K1346" s="23">
        <v>10</v>
      </c>
      <c r="L1346" s="16">
        <v>50000</v>
      </c>
      <c r="M1346" s="17">
        <f t="shared" si="40"/>
        <v>500000</v>
      </c>
      <c r="N1346" s="26" t="s">
        <v>278</v>
      </c>
    </row>
    <row r="1347" spans="2:14" s="2" customFormat="1" ht="12.75" x14ac:dyDescent="0.2">
      <c r="B1347" s="6" t="s">
        <v>1770</v>
      </c>
      <c r="C1347" s="6" t="s">
        <v>29</v>
      </c>
      <c r="D1347" s="6" t="s">
        <v>2042</v>
      </c>
      <c r="E1347" s="7" t="s">
        <v>1379</v>
      </c>
      <c r="F1347" s="7" t="s">
        <v>76</v>
      </c>
      <c r="G1347" s="7" t="s">
        <v>2057</v>
      </c>
      <c r="H1347" s="8" t="s">
        <v>2058</v>
      </c>
      <c r="I1347" s="9" t="s">
        <v>2059</v>
      </c>
      <c r="J1347" s="20" t="s">
        <v>24</v>
      </c>
      <c r="K1347" s="22">
        <v>15</v>
      </c>
      <c r="L1347" s="10">
        <v>50000</v>
      </c>
      <c r="M1347" s="10">
        <f t="shared" si="40"/>
        <v>750000</v>
      </c>
      <c r="N1347" s="25" t="s">
        <v>278</v>
      </c>
    </row>
    <row r="1348" spans="2:14" s="2" customFormat="1" ht="12.75" x14ac:dyDescent="0.2">
      <c r="B1348" s="11" t="s">
        <v>1770</v>
      </c>
      <c r="C1348" s="11" t="s">
        <v>17</v>
      </c>
      <c r="D1348" s="12" t="s">
        <v>2042</v>
      </c>
      <c r="E1348" s="12" t="s">
        <v>1379</v>
      </c>
      <c r="F1348" s="12" t="s">
        <v>76</v>
      </c>
      <c r="G1348" s="13" t="s">
        <v>2060</v>
      </c>
      <c r="H1348" s="13" t="s">
        <v>2061</v>
      </c>
      <c r="I1348" s="14" t="s">
        <v>2062</v>
      </c>
      <c r="J1348" s="15" t="s">
        <v>24</v>
      </c>
      <c r="K1348" s="23">
        <v>160</v>
      </c>
      <c r="L1348" s="16">
        <v>8500</v>
      </c>
      <c r="M1348" s="17">
        <f t="shared" si="40"/>
        <v>1360000</v>
      </c>
      <c r="N1348" s="26" t="s">
        <v>278</v>
      </c>
    </row>
    <row r="1349" spans="2:14" s="2" customFormat="1" ht="12.75" x14ac:dyDescent="0.2">
      <c r="B1349" s="6" t="s">
        <v>1770</v>
      </c>
      <c r="C1349" s="6" t="s">
        <v>27</v>
      </c>
      <c r="D1349" s="6" t="s">
        <v>2042</v>
      </c>
      <c r="E1349" s="7" t="s">
        <v>1379</v>
      </c>
      <c r="F1349" s="7" t="s">
        <v>76</v>
      </c>
      <c r="G1349" s="7" t="s">
        <v>2060</v>
      </c>
      <c r="H1349" s="8" t="s">
        <v>2061</v>
      </c>
      <c r="I1349" s="9" t="s">
        <v>2062</v>
      </c>
      <c r="J1349" s="20" t="s">
        <v>24</v>
      </c>
      <c r="K1349" s="22">
        <v>400</v>
      </c>
      <c r="L1349" s="10">
        <v>8500</v>
      </c>
      <c r="M1349" s="10">
        <f t="shared" si="40"/>
        <v>3400000</v>
      </c>
      <c r="N1349" s="25" t="s">
        <v>278</v>
      </c>
    </row>
    <row r="1350" spans="2:14" s="2" customFormat="1" ht="12.75" x14ac:dyDescent="0.2">
      <c r="B1350" s="11" t="s">
        <v>1770</v>
      </c>
      <c r="C1350" s="11" t="s">
        <v>28</v>
      </c>
      <c r="D1350" s="12" t="s">
        <v>2042</v>
      </c>
      <c r="E1350" s="12" t="s">
        <v>1379</v>
      </c>
      <c r="F1350" s="12" t="s">
        <v>76</v>
      </c>
      <c r="G1350" s="13" t="s">
        <v>2060</v>
      </c>
      <c r="H1350" s="13" t="s">
        <v>2061</v>
      </c>
      <c r="I1350" s="14" t="s">
        <v>2062</v>
      </c>
      <c r="J1350" s="15" t="s">
        <v>24</v>
      </c>
      <c r="K1350" s="23">
        <v>40</v>
      </c>
      <c r="L1350" s="16">
        <v>8500</v>
      </c>
      <c r="M1350" s="17">
        <f t="shared" si="40"/>
        <v>340000</v>
      </c>
      <c r="N1350" s="26" t="s">
        <v>278</v>
      </c>
    </row>
    <row r="1351" spans="2:14" s="2" customFormat="1" ht="12.75" x14ac:dyDescent="0.2">
      <c r="B1351" s="6" t="s">
        <v>1770</v>
      </c>
      <c r="C1351" s="6" t="s">
        <v>29</v>
      </c>
      <c r="D1351" s="6" t="s">
        <v>2042</v>
      </c>
      <c r="E1351" s="7" t="s">
        <v>1379</v>
      </c>
      <c r="F1351" s="7" t="s">
        <v>76</v>
      </c>
      <c r="G1351" s="7" t="s">
        <v>2060</v>
      </c>
      <c r="H1351" s="8" t="s">
        <v>2061</v>
      </c>
      <c r="I1351" s="9" t="s">
        <v>2062</v>
      </c>
      <c r="J1351" s="20" t="s">
        <v>24</v>
      </c>
      <c r="K1351" s="22">
        <v>40</v>
      </c>
      <c r="L1351" s="10">
        <v>8500</v>
      </c>
      <c r="M1351" s="10">
        <f t="shared" si="40"/>
        <v>340000</v>
      </c>
      <c r="N1351" s="25" t="s">
        <v>278</v>
      </c>
    </row>
    <row r="1352" spans="2:14" s="2" customFormat="1" ht="12.75" x14ac:dyDescent="0.2">
      <c r="B1352" s="11" t="s">
        <v>1770</v>
      </c>
      <c r="C1352" s="11" t="s">
        <v>17</v>
      </c>
      <c r="D1352" s="12" t="s">
        <v>2042</v>
      </c>
      <c r="E1352" s="12" t="s">
        <v>1102</v>
      </c>
      <c r="F1352" s="12" t="s">
        <v>468</v>
      </c>
      <c r="G1352" s="13" t="s">
        <v>2063</v>
      </c>
      <c r="H1352" s="13" t="s">
        <v>2064</v>
      </c>
      <c r="I1352" s="14" t="s">
        <v>2065</v>
      </c>
      <c r="J1352" s="15" t="s">
        <v>24</v>
      </c>
      <c r="K1352" s="23">
        <v>15</v>
      </c>
      <c r="L1352" s="16">
        <v>29000</v>
      </c>
      <c r="M1352" s="17">
        <f t="shared" si="40"/>
        <v>435000</v>
      </c>
      <c r="N1352" s="26" t="s">
        <v>278</v>
      </c>
    </row>
    <row r="1353" spans="2:14" s="2" customFormat="1" ht="12.75" x14ac:dyDescent="0.2">
      <c r="B1353" s="6" t="s">
        <v>1770</v>
      </c>
      <c r="C1353" s="6" t="s">
        <v>27</v>
      </c>
      <c r="D1353" s="6" t="s">
        <v>2042</v>
      </c>
      <c r="E1353" s="7" t="s">
        <v>1102</v>
      </c>
      <c r="F1353" s="7" t="s">
        <v>468</v>
      </c>
      <c r="G1353" s="7" t="s">
        <v>2063</v>
      </c>
      <c r="H1353" s="8" t="s">
        <v>2064</v>
      </c>
      <c r="I1353" s="9" t="s">
        <v>2065</v>
      </c>
      <c r="J1353" s="20" t="s">
        <v>24</v>
      </c>
      <c r="K1353" s="22">
        <v>15</v>
      </c>
      <c r="L1353" s="10">
        <v>29000</v>
      </c>
      <c r="M1353" s="10">
        <f t="shared" si="40"/>
        <v>435000</v>
      </c>
      <c r="N1353" s="25" t="s">
        <v>278</v>
      </c>
    </row>
    <row r="1354" spans="2:14" s="2" customFormat="1" ht="12.75" x14ac:dyDescent="0.2">
      <c r="B1354" s="11" t="s">
        <v>1770</v>
      </c>
      <c r="C1354" s="11" t="s">
        <v>28</v>
      </c>
      <c r="D1354" s="12" t="s">
        <v>2042</v>
      </c>
      <c r="E1354" s="12" t="s">
        <v>1102</v>
      </c>
      <c r="F1354" s="12" t="s">
        <v>468</v>
      </c>
      <c r="G1354" s="13" t="s">
        <v>2063</v>
      </c>
      <c r="H1354" s="13" t="s">
        <v>2064</v>
      </c>
      <c r="I1354" s="14" t="s">
        <v>2065</v>
      </c>
      <c r="J1354" s="15" t="s">
        <v>24</v>
      </c>
      <c r="K1354" s="23">
        <v>5</v>
      </c>
      <c r="L1354" s="16">
        <v>29000</v>
      </c>
      <c r="M1354" s="17">
        <f t="shared" si="40"/>
        <v>145000</v>
      </c>
      <c r="N1354" s="26" t="s">
        <v>278</v>
      </c>
    </row>
    <row r="1355" spans="2:14" s="2" customFormat="1" ht="12.75" x14ac:dyDescent="0.2">
      <c r="B1355" s="6" t="s">
        <v>1770</v>
      </c>
      <c r="C1355" s="6" t="s">
        <v>29</v>
      </c>
      <c r="D1355" s="6" t="s">
        <v>2042</v>
      </c>
      <c r="E1355" s="7" t="s">
        <v>1102</v>
      </c>
      <c r="F1355" s="7" t="s">
        <v>468</v>
      </c>
      <c r="G1355" s="7" t="s">
        <v>2063</v>
      </c>
      <c r="H1355" s="8" t="s">
        <v>2064</v>
      </c>
      <c r="I1355" s="9" t="s">
        <v>2065</v>
      </c>
      <c r="J1355" s="20" t="s">
        <v>24</v>
      </c>
      <c r="K1355" s="22">
        <v>8</v>
      </c>
      <c r="L1355" s="10">
        <v>29000</v>
      </c>
      <c r="M1355" s="10">
        <f t="shared" si="40"/>
        <v>232000</v>
      </c>
      <c r="N1355" s="25" t="s">
        <v>278</v>
      </c>
    </row>
    <row r="1356" spans="2:14" s="2" customFormat="1" ht="12.75" x14ac:dyDescent="0.2">
      <c r="B1356" s="11" t="s">
        <v>1770</v>
      </c>
      <c r="C1356" s="11" t="s">
        <v>17</v>
      </c>
      <c r="D1356" s="12" t="s">
        <v>2042</v>
      </c>
      <c r="E1356" s="12" t="s">
        <v>1102</v>
      </c>
      <c r="F1356" s="12" t="s">
        <v>449</v>
      </c>
      <c r="G1356" s="13" t="s">
        <v>2063</v>
      </c>
      <c r="H1356" s="13" t="s">
        <v>2066</v>
      </c>
      <c r="I1356" s="14" t="s">
        <v>2067</v>
      </c>
      <c r="J1356" s="15" t="s">
        <v>24</v>
      </c>
      <c r="K1356" s="23">
        <v>10</v>
      </c>
      <c r="L1356" s="16">
        <v>24000</v>
      </c>
      <c r="M1356" s="17">
        <f t="shared" ref="M1356:M1380" si="42">+L1356*K1356</f>
        <v>240000</v>
      </c>
      <c r="N1356" s="26" t="s">
        <v>278</v>
      </c>
    </row>
    <row r="1357" spans="2:14" s="2" customFormat="1" ht="12.75" x14ac:dyDescent="0.2">
      <c r="B1357" s="6" t="s">
        <v>1770</v>
      </c>
      <c r="C1357" s="6" t="s">
        <v>27</v>
      </c>
      <c r="D1357" s="6" t="s">
        <v>2042</v>
      </c>
      <c r="E1357" s="7" t="s">
        <v>1102</v>
      </c>
      <c r="F1357" s="7" t="s">
        <v>449</v>
      </c>
      <c r="G1357" s="7" t="s">
        <v>2063</v>
      </c>
      <c r="H1357" s="8" t="s">
        <v>2066</v>
      </c>
      <c r="I1357" s="9" t="s">
        <v>2067</v>
      </c>
      <c r="J1357" s="20" t="s">
        <v>24</v>
      </c>
      <c r="K1357" s="22">
        <v>20</v>
      </c>
      <c r="L1357" s="10">
        <v>24000</v>
      </c>
      <c r="M1357" s="10">
        <f t="shared" si="42"/>
        <v>480000</v>
      </c>
      <c r="N1357" s="25" t="s">
        <v>278</v>
      </c>
    </row>
    <row r="1358" spans="2:14" s="2" customFormat="1" ht="12.75" x14ac:dyDescent="0.2">
      <c r="B1358" s="11" t="s">
        <v>1770</v>
      </c>
      <c r="C1358" s="11" t="s">
        <v>28</v>
      </c>
      <c r="D1358" s="12" t="s">
        <v>2042</v>
      </c>
      <c r="E1358" s="12" t="s">
        <v>1102</v>
      </c>
      <c r="F1358" s="12" t="s">
        <v>449</v>
      </c>
      <c r="G1358" s="13" t="s">
        <v>2063</v>
      </c>
      <c r="H1358" s="13" t="s">
        <v>2066</v>
      </c>
      <c r="I1358" s="14" t="s">
        <v>2067</v>
      </c>
      <c r="J1358" s="15" t="s">
        <v>24</v>
      </c>
      <c r="K1358" s="23">
        <v>10</v>
      </c>
      <c r="L1358" s="16">
        <v>24000</v>
      </c>
      <c r="M1358" s="17">
        <f t="shared" si="42"/>
        <v>240000</v>
      </c>
      <c r="N1358" s="26" t="s">
        <v>278</v>
      </c>
    </row>
    <row r="1359" spans="2:14" s="2" customFormat="1" ht="12.75" x14ac:dyDescent="0.2">
      <c r="B1359" s="6" t="s">
        <v>1770</v>
      </c>
      <c r="C1359" s="6" t="s">
        <v>29</v>
      </c>
      <c r="D1359" s="6" t="s">
        <v>2042</v>
      </c>
      <c r="E1359" s="7" t="s">
        <v>1102</v>
      </c>
      <c r="F1359" s="7" t="s">
        <v>449</v>
      </c>
      <c r="G1359" s="7" t="s">
        <v>2063</v>
      </c>
      <c r="H1359" s="8" t="s">
        <v>2066</v>
      </c>
      <c r="I1359" s="9" t="s">
        <v>2067</v>
      </c>
      <c r="J1359" s="20" t="s">
        <v>24</v>
      </c>
      <c r="K1359" s="22">
        <v>10</v>
      </c>
      <c r="L1359" s="10">
        <v>24000</v>
      </c>
      <c r="M1359" s="10">
        <f t="shared" si="42"/>
        <v>240000</v>
      </c>
      <c r="N1359" s="25" t="s">
        <v>278</v>
      </c>
    </row>
    <row r="1360" spans="2:14" s="2" customFormat="1" ht="63.75" x14ac:dyDescent="0.2">
      <c r="B1360" s="11" t="s">
        <v>1770</v>
      </c>
      <c r="C1360" s="11" t="s">
        <v>28</v>
      </c>
      <c r="D1360" s="12">
        <v>50107</v>
      </c>
      <c r="E1360" s="12">
        <v>1900</v>
      </c>
      <c r="F1360" s="12" t="s">
        <v>2068</v>
      </c>
      <c r="G1360" s="13">
        <v>60141012</v>
      </c>
      <c r="H1360" s="13">
        <v>92060916</v>
      </c>
      <c r="I1360" s="14" t="s">
        <v>2069</v>
      </c>
      <c r="J1360" s="15" t="s">
        <v>346</v>
      </c>
      <c r="K1360" s="23">
        <v>1</v>
      </c>
      <c r="L1360" s="16">
        <v>1400000</v>
      </c>
      <c r="M1360" s="17">
        <f t="shared" si="42"/>
        <v>1400000</v>
      </c>
      <c r="N1360" s="26" t="s">
        <v>278</v>
      </c>
    </row>
    <row r="1361" spans="2:14" s="2" customFormat="1" ht="76.5" x14ac:dyDescent="0.2">
      <c r="B1361" s="6" t="s">
        <v>1770</v>
      </c>
      <c r="C1361" s="6" t="s">
        <v>28</v>
      </c>
      <c r="D1361" s="6">
        <v>50107</v>
      </c>
      <c r="E1361" s="7">
        <v>1900</v>
      </c>
      <c r="F1361" s="7" t="s">
        <v>1600</v>
      </c>
      <c r="G1361" s="7">
        <v>30221010</v>
      </c>
      <c r="H1361" s="8">
        <v>92168586</v>
      </c>
      <c r="I1361" s="9" t="s">
        <v>2070</v>
      </c>
      <c r="J1361" s="20" t="s">
        <v>346</v>
      </c>
      <c r="K1361" s="22">
        <v>4</v>
      </c>
      <c r="L1361" s="10">
        <v>1100000</v>
      </c>
      <c r="M1361" s="10">
        <f t="shared" si="42"/>
        <v>4400000</v>
      </c>
      <c r="N1361" s="25" t="s">
        <v>278</v>
      </c>
    </row>
    <row r="1362" spans="2:14" s="2" customFormat="1" ht="38.25" x14ac:dyDescent="0.2">
      <c r="B1362" s="11" t="s">
        <v>1770</v>
      </c>
      <c r="C1362" s="11" t="s">
        <v>28</v>
      </c>
      <c r="D1362" s="12">
        <v>50107</v>
      </c>
      <c r="E1362" s="12">
        <v>1900</v>
      </c>
      <c r="F1362" s="12" t="s">
        <v>2071</v>
      </c>
      <c r="G1362" s="13" t="s">
        <v>2072</v>
      </c>
      <c r="H1362" s="13">
        <v>92061504</v>
      </c>
      <c r="I1362" s="14" t="s">
        <v>2073</v>
      </c>
      <c r="J1362" s="15" t="s">
        <v>346</v>
      </c>
      <c r="K1362" s="23">
        <v>1</v>
      </c>
      <c r="L1362" s="16">
        <v>200000</v>
      </c>
      <c r="M1362" s="17">
        <f t="shared" si="42"/>
        <v>200000</v>
      </c>
      <c r="N1362" s="26" t="s">
        <v>278</v>
      </c>
    </row>
    <row r="1363" spans="2:14" s="2" customFormat="1" ht="12.75" x14ac:dyDescent="0.2">
      <c r="B1363" s="6" t="s">
        <v>1770</v>
      </c>
      <c r="C1363" s="6" t="s">
        <v>28</v>
      </c>
      <c r="D1363" s="6">
        <v>50199</v>
      </c>
      <c r="E1363" s="7">
        <v>1095</v>
      </c>
      <c r="F1363" s="7" t="s">
        <v>2074</v>
      </c>
      <c r="G1363" s="7" t="s">
        <v>2113</v>
      </c>
      <c r="H1363" s="8" t="s">
        <v>2112</v>
      </c>
      <c r="I1363" s="9" t="s">
        <v>2075</v>
      </c>
      <c r="J1363" s="20" t="s">
        <v>346</v>
      </c>
      <c r="K1363" s="22">
        <v>6</v>
      </c>
      <c r="L1363" s="10">
        <v>60000</v>
      </c>
      <c r="M1363" s="10">
        <f t="shared" si="42"/>
        <v>360000</v>
      </c>
      <c r="N1363" s="25" t="s">
        <v>278</v>
      </c>
    </row>
    <row r="1364" spans="2:14" s="2" customFormat="1" ht="63.75" x14ac:dyDescent="0.2">
      <c r="B1364" s="11" t="s">
        <v>1770</v>
      </c>
      <c r="C1364" s="11" t="s">
        <v>28</v>
      </c>
      <c r="D1364" s="12">
        <v>50199</v>
      </c>
      <c r="E1364" s="12">
        <v>1095</v>
      </c>
      <c r="F1364" s="12" t="s">
        <v>2074</v>
      </c>
      <c r="G1364" s="13">
        <v>56101804</v>
      </c>
      <c r="H1364" s="13">
        <v>92037511</v>
      </c>
      <c r="I1364" s="14" t="s">
        <v>2076</v>
      </c>
      <c r="J1364" s="15" t="s">
        <v>346</v>
      </c>
      <c r="K1364" s="23">
        <v>6</v>
      </c>
      <c r="L1364" s="16">
        <v>360000</v>
      </c>
      <c r="M1364" s="17">
        <f t="shared" si="42"/>
        <v>2160000</v>
      </c>
      <c r="N1364" s="26" t="s">
        <v>278</v>
      </c>
    </row>
    <row r="1365" spans="2:14" s="2" customFormat="1" ht="12.75" x14ac:dyDescent="0.2">
      <c r="B1365" s="6" t="s">
        <v>1770</v>
      </c>
      <c r="C1365" s="6" t="s">
        <v>17</v>
      </c>
      <c r="D1365" s="6" t="s">
        <v>272</v>
      </c>
      <c r="E1365" s="7" t="s">
        <v>217</v>
      </c>
      <c r="F1365" s="7" t="s">
        <v>365</v>
      </c>
      <c r="G1365" s="7" t="s">
        <v>2077</v>
      </c>
      <c r="H1365" s="8" t="s">
        <v>2078</v>
      </c>
      <c r="I1365" s="9" t="s">
        <v>2079</v>
      </c>
      <c r="J1365" s="20" t="s">
        <v>24</v>
      </c>
      <c r="K1365" s="22">
        <v>10</v>
      </c>
      <c r="L1365" s="10">
        <v>429400</v>
      </c>
      <c r="M1365" s="10">
        <f t="shared" si="42"/>
        <v>4294000</v>
      </c>
      <c r="N1365" s="25" t="s">
        <v>278</v>
      </c>
    </row>
    <row r="1366" spans="2:14" s="2" customFormat="1" ht="12.75" x14ac:dyDescent="0.2">
      <c r="B1366" s="11" t="s">
        <v>1770</v>
      </c>
      <c r="C1366" s="11" t="s">
        <v>27</v>
      </c>
      <c r="D1366" s="12" t="s">
        <v>272</v>
      </c>
      <c r="E1366" s="12" t="s">
        <v>217</v>
      </c>
      <c r="F1366" s="12" t="s">
        <v>365</v>
      </c>
      <c r="G1366" s="13" t="s">
        <v>2077</v>
      </c>
      <c r="H1366" s="13" t="s">
        <v>2078</v>
      </c>
      <c r="I1366" s="14" t="s">
        <v>2079</v>
      </c>
      <c r="J1366" s="15" t="s">
        <v>24</v>
      </c>
      <c r="K1366" s="23">
        <v>30</v>
      </c>
      <c r="L1366" s="16">
        <v>429400</v>
      </c>
      <c r="M1366" s="17">
        <f t="shared" si="42"/>
        <v>12882000</v>
      </c>
      <c r="N1366" s="26" t="s">
        <v>278</v>
      </c>
    </row>
    <row r="1367" spans="2:14" s="2" customFormat="1" ht="12.75" x14ac:dyDescent="0.2">
      <c r="B1367" s="6" t="s">
        <v>1770</v>
      </c>
      <c r="C1367" s="6" t="s">
        <v>28</v>
      </c>
      <c r="D1367" s="6" t="s">
        <v>272</v>
      </c>
      <c r="E1367" s="7" t="s">
        <v>217</v>
      </c>
      <c r="F1367" s="7" t="s">
        <v>365</v>
      </c>
      <c r="G1367" s="7" t="s">
        <v>2077</v>
      </c>
      <c r="H1367" s="8" t="s">
        <v>2078</v>
      </c>
      <c r="I1367" s="9" t="s">
        <v>2079</v>
      </c>
      <c r="J1367" s="20" t="s">
        <v>24</v>
      </c>
      <c r="K1367" s="22">
        <v>10</v>
      </c>
      <c r="L1367" s="10">
        <v>429400</v>
      </c>
      <c r="M1367" s="10">
        <f t="shared" si="42"/>
        <v>4294000</v>
      </c>
      <c r="N1367" s="25" t="s">
        <v>278</v>
      </c>
    </row>
    <row r="1368" spans="2:14" s="2" customFormat="1" ht="12.75" x14ac:dyDescent="0.2">
      <c r="B1368" s="11" t="s">
        <v>1770</v>
      </c>
      <c r="C1368" s="11" t="s">
        <v>29</v>
      </c>
      <c r="D1368" s="12" t="s">
        <v>272</v>
      </c>
      <c r="E1368" s="12" t="s">
        <v>217</v>
      </c>
      <c r="F1368" s="12" t="s">
        <v>365</v>
      </c>
      <c r="G1368" s="13" t="s">
        <v>2077</v>
      </c>
      <c r="H1368" s="13" t="s">
        <v>2078</v>
      </c>
      <c r="I1368" s="14" t="s">
        <v>2079</v>
      </c>
      <c r="J1368" s="15" t="s">
        <v>24</v>
      </c>
      <c r="K1368" s="23">
        <v>10</v>
      </c>
      <c r="L1368" s="16">
        <v>429400</v>
      </c>
      <c r="M1368" s="17">
        <f t="shared" si="42"/>
        <v>4294000</v>
      </c>
      <c r="N1368" s="26" t="s">
        <v>278</v>
      </c>
    </row>
    <row r="1369" spans="2:14" s="2" customFormat="1" ht="12.75" x14ac:dyDescent="0.2">
      <c r="B1369" s="6" t="s">
        <v>1770</v>
      </c>
      <c r="C1369" s="6" t="s">
        <v>27</v>
      </c>
      <c r="D1369" s="6" t="s">
        <v>272</v>
      </c>
      <c r="E1369" s="7" t="s">
        <v>19</v>
      </c>
      <c r="F1369" s="7" t="s">
        <v>2080</v>
      </c>
      <c r="G1369" s="7" t="s">
        <v>2081</v>
      </c>
      <c r="H1369" s="8" t="s">
        <v>2082</v>
      </c>
      <c r="I1369" s="9" t="s">
        <v>2083</v>
      </c>
      <c r="J1369" s="20" t="s">
        <v>24</v>
      </c>
      <c r="K1369" s="22">
        <v>10</v>
      </c>
      <c r="L1369" s="10">
        <v>300000</v>
      </c>
      <c r="M1369" s="10">
        <f t="shared" si="42"/>
        <v>3000000</v>
      </c>
      <c r="N1369" s="25" t="s">
        <v>278</v>
      </c>
    </row>
    <row r="1370" spans="2:14" s="2" customFormat="1" ht="38.25" x14ac:dyDescent="0.2">
      <c r="B1370" s="11" t="s">
        <v>1770</v>
      </c>
      <c r="C1370" s="11" t="s">
        <v>28</v>
      </c>
      <c r="D1370" s="12">
        <v>50199</v>
      </c>
      <c r="E1370" s="12">
        <v>900</v>
      </c>
      <c r="F1370" s="12" t="s">
        <v>2080</v>
      </c>
      <c r="G1370" s="13">
        <v>52141601</v>
      </c>
      <c r="H1370" s="13">
        <v>92058102</v>
      </c>
      <c r="I1370" s="14" t="s">
        <v>2084</v>
      </c>
      <c r="J1370" s="15" t="s">
        <v>346</v>
      </c>
      <c r="K1370" s="23">
        <v>3</v>
      </c>
      <c r="L1370" s="16">
        <v>120000</v>
      </c>
      <c r="M1370" s="17">
        <f t="shared" si="42"/>
        <v>360000</v>
      </c>
      <c r="N1370" s="26" t="s">
        <v>278</v>
      </c>
    </row>
    <row r="1371" spans="2:14" s="2" customFormat="1" ht="12.75" x14ac:dyDescent="0.2">
      <c r="B1371" s="6" t="s">
        <v>1770</v>
      </c>
      <c r="C1371" s="6" t="s">
        <v>17</v>
      </c>
      <c r="D1371" s="6" t="s">
        <v>272</v>
      </c>
      <c r="E1371" s="7" t="s">
        <v>102</v>
      </c>
      <c r="F1371" s="7" t="s">
        <v>404</v>
      </c>
      <c r="G1371" s="7" t="s">
        <v>2085</v>
      </c>
      <c r="H1371" s="8" t="s">
        <v>2086</v>
      </c>
      <c r="I1371" s="9" t="s">
        <v>2087</v>
      </c>
      <c r="J1371" s="20" t="s">
        <v>24</v>
      </c>
      <c r="K1371" s="22">
        <v>5</v>
      </c>
      <c r="L1371" s="10">
        <v>89000</v>
      </c>
      <c r="M1371" s="10">
        <f t="shared" si="42"/>
        <v>445000</v>
      </c>
      <c r="N1371" s="25" t="s">
        <v>278</v>
      </c>
    </row>
    <row r="1372" spans="2:14" s="2" customFormat="1" ht="12.75" x14ac:dyDescent="0.2">
      <c r="B1372" s="11" t="s">
        <v>1770</v>
      </c>
      <c r="C1372" s="11" t="s">
        <v>27</v>
      </c>
      <c r="D1372" s="12" t="s">
        <v>272</v>
      </c>
      <c r="E1372" s="12" t="s">
        <v>102</v>
      </c>
      <c r="F1372" s="12" t="s">
        <v>404</v>
      </c>
      <c r="G1372" s="13" t="s">
        <v>2085</v>
      </c>
      <c r="H1372" s="13" t="s">
        <v>2086</v>
      </c>
      <c r="I1372" s="14" t="s">
        <v>2087</v>
      </c>
      <c r="J1372" s="15" t="s">
        <v>24</v>
      </c>
      <c r="K1372" s="23">
        <v>8</v>
      </c>
      <c r="L1372" s="16">
        <v>89000</v>
      </c>
      <c r="M1372" s="17">
        <f t="shared" si="42"/>
        <v>712000</v>
      </c>
      <c r="N1372" s="26" t="s">
        <v>278</v>
      </c>
    </row>
    <row r="1373" spans="2:14" s="2" customFormat="1" ht="12.75" x14ac:dyDescent="0.2">
      <c r="B1373" s="6" t="s">
        <v>1770</v>
      </c>
      <c r="C1373" s="6" t="s">
        <v>28</v>
      </c>
      <c r="D1373" s="6" t="s">
        <v>272</v>
      </c>
      <c r="E1373" s="7" t="s">
        <v>102</v>
      </c>
      <c r="F1373" s="7" t="s">
        <v>404</v>
      </c>
      <c r="G1373" s="7" t="s">
        <v>2085</v>
      </c>
      <c r="H1373" s="8" t="s">
        <v>2086</v>
      </c>
      <c r="I1373" s="9" t="s">
        <v>2087</v>
      </c>
      <c r="J1373" s="20" t="s">
        <v>24</v>
      </c>
      <c r="K1373" s="22">
        <v>2</v>
      </c>
      <c r="L1373" s="10">
        <v>89000</v>
      </c>
      <c r="M1373" s="10">
        <f t="shared" si="42"/>
        <v>178000</v>
      </c>
      <c r="N1373" s="25" t="s">
        <v>278</v>
      </c>
    </row>
    <row r="1374" spans="2:14" s="2" customFormat="1" ht="12.75" x14ac:dyDescent="0.2">
      <c r="B1374" s="11" t="s">
        <v>1770</v>
      </c>
      <c r="C1374" s="11" t="s">
        <v>29</v>
      </c>
      <c r="D1374" s="12" t="s">
        <v>272</v>
      </c>
      <c r="E1374" s="12" t="s">
        <v>102</v>
      </c>
      <c r="F1374" s="12" t="s">
        <v>404</v>
      </c>
      <c r="G1374" s="13" t="s">
        <v>2085</v>
      </c>
      <c r="H1374" s="13" t="s">
        <v>2086</v>
      </c>
      <c r="I1374" s="14" t="s">
        <v>2087</v>
      </c>
      <c r="J1374" s="15" t="s">
        <v>24</v>
      </c>
      <c r="K1374" s="23">
        <v>2</v>
      </c>
      <c r="L1374" s="16">
        <v>89000</v>
      </c>
      <c r="M1374" s="17">
        <f t="shared" si="42"/>
        <v>178000</v>
      </c>
      <c r="N1374" s="26" t="s">
        <v>278</v>
      </c>
    </row>
    <row r="1375" spans="2:14" s="2" customFormat="1" ht="12.75" x14ac:dyDescent="0.2">
      <c r="B1375" s="6" t="s">
        <v>1770</v>
      </c>
      <c r="C1375" s="6" t="s">
        <v>30</v>
      </c>
      <c r="D1375" s="6" t="s">
        <v>272</v>
      </c>
      <c r="E1375" s="7" t="s">
        <v>102</v>
      </c>
      <c r="F1375" s="7" t="s">
        <v>404</v>
      </c>
      <c r="G1375" s="7" t="s">
        <v>2085</v>
      </c>
      <c r="H1375" s="8" t="s">
        <v>2086</v>
      </c>
      <c r="I1375" s="9" t="s">
        <v>2087</v>
      </c>
      <c r="J1375" s="20" t="s">
        <v>24</v>
      </c>
      <c r="K1375" s="22">
        <v>2</v>
      </c>
      <c r="L1375" s="10">
        <v>89000</v>
      </c>
      <c r="M1375" s="10">
        <f t="shared" si="42"/>
        <v>178000</v>
      </c>
      <c r="N1375" s="25" t="s">
        <v>278</v>
      </c>
    </row>
    <row r="1376" spans="2:14" s="2" customFormat="1" ht="12.75" x14ac:dyDescent="0.2">
      <c r="B1376" s="11" t="s">
        <v>1770</v>
      </c>
      <c r="C1376" s="11" t="s">
        <v>17</v>
      </c>
      <c r="D1376" s="12" t="s">
        <v>272</v>
      </c>
      <c r="E1376" s="12" t="s">
        <v>2088</v>
      </c>
      <c r="F1376" s="12" t="s">
        <v>385</v>
      </c>
      <c r="G1376" s="13" t="s">
        <v>308</v>
      </c>
      <c r="H1376" s="13" t="s">
        <v>2089</v>
      </c>
      <c r="I1376" s="14" t="s">
        <v>2090</v>
      </c>
      <c r="J1376" s="15" t="s">
        <v>24</v>
      </c>
      <c r="K1376" s="23">
        <v>5</v>
      </c>
      <c r="L1376" s="16">
        <v>390000</v>
      </c>
      <c r="M1376" s="17">
        <f t="shared" si="42"/>
        <v>1950000</v>
      </c>
      <c r="N1376" s="26" t="s">
        <v>278</v>
      </c>
    </row>
    <row r="1377" spans="2:14" s="2" customFormat="1" ht="12.75" x14ac:dyDescent="0.2">
      <c r="B1377" s="6" t="s">
        <v>1770</v>
      </c>
      <c r="C1377" s="6" t="s">
        <v>28</v>
      </c>
      <c r="D1377" s="6" t="s">
        <v>272</v>
      </c>
      <c r="E1377" s="7" t="s">
        <v>2088</v>
      </c>
      <c r="F1377" s="7" t="s">
        <v>385</v>
      </c>
      <c r="G1377" s="7" t="s">
        <v>308</v>
      </c>
      <c r="H1377" s="8" t="s">
        <v>2089</v>
      </c>
      <c r="I1377" s="9" t="s">
        <v>2090</v>
      </c>
      <c r="J1377" s="20" t="s">
        <v>24</v>
      </c>
      <c r="K1377" s="22">
        <v>1</v>
      </c>
      <c r="L1377" s="10">
        <v>390000</v>
      </c>
      <c r="M1377" s="10">
        <f t="shared" si="42"/>
        <v>390000</v>
      </c>
      <c r="N1377" s="25" t="s">
        <v>278</v>
      </c>
    </row>
    <row r="1378" spans="2:14" s="2" customFormat="1" ht="12.75" x14ac:dyDescent="0.2">
      <c r="B1378" s="11" t="s">
        <v>1770</v>
      </c>
      <c r="C1378" s="11" t="s">
        <v>799</v>
      </c>
      <c r="D1378" s="12" t="s">
        <v>272</v>
      </c>
      <c r="E1378" s="12" t="s">
        <v>2088</v>
      </c>
      <c r="F1378" s="12" t="s">
        <v>385</v>
      </c>
      <c r="G1378" s="13" t="s">
        <v>308</v>
      </c>
      <c r="H1378" s="13" t="s">
        <v>2089</v>
      </c>
      <c r="I1378" s="14" t="s">
        <v>2090</v>
      </c>
      <c r="J1378" s="15" t="s">
        <v>24</v>
      </c>
      <c r="K1378" s="23">
        <v>1</v>
      </c>
      <c r="L1378" s="16">
        <v>390000</v>
      </c>
      <c r="M1378" s="17">
        <f t="shared" si="42"/>
        <v>390000</v>
      </c>
      <c r="N1378" s="26" t="s">
        <v>278</v>
      </c>
    </row>
    <row r="1379" spans="2:14" s="2" customFormat="1" ht="51" x14ac:dyDescent="0.2">
      <c r="B1379" s="6" t="s">
        <v>1770</v>
      </c>
      <c r="C1379" s="6" t="s">
        <v>27</v>
      </c>
      <c r="D1379" s="6" t="s">
        <v>272</v>
      </c>
      <c r="E1379" s="7" t="s">
        <v>19</v>
      </c>
      <c r="F1379" s="7" t="s">
        <v>2080</v>
      </c>
      <c r="G1379" s="7" t="s">
        <v>2081</v>
      </c>
      <c r="H1379" s="8" t="s">
        <v>2082</v>
      </c>
      <c r="I1379" s="9" t="s">
        <v>2091</v>
      </c>
      <c r="J1379" s="20" t="s">
        <v>24</v>
      </c>
      <c r="K1379" s="22">
        <v>10</v>
      </c>
      <c r="L1379" s="10">
        <v>350000</v>
      </c>
      <c r="M1379" s="10">
        <f t="shared" si="42"/>
        <v>3500000</v>
      </c>
      <c r="N1379" s="25" t="s">
        <v>278</v>
      </c>
    </row>
    <row r="1380" spans="2:14" s="2" customFormat="1" ht="51" x14ac:dyDescent="0.2">
      <c r="B1380" s="11" t="s">
        <v>1770</v>
      </c>
      <c r="C1380" s="11" t="s">
        <v>28</v>
      </c>
      <c r="D1380" s="12">
        <v>50199</v>
      </c>
      <c r="E1380" s="12">
        <v>1900</v>
      </c>
      <c r="F1380" s="12" t="s">
        <v>2092</v>
      </c>
      <c r="G1380" s="13">
        <v>47111503</v>
      </c>
      <c r="H1380" s="13">
        <v>92073599</v>
      </c>
      <c r="I1380" s="14" t="s">
        <v>2091</v>
      </c>
      <c r="J1380" s="15" t="s">
        <v>346</v>
      </c>
      <c r="K1380" s="23">
        <v>3</v>
      </c>
      <c r="L1380" s="16">
        <v>350000</v>
      </c>
      <c r="M1380" s="17">
        <f t="shared" si="42"/>
        <v>1050000</v>
      </c>
      <c r="N1380" s="26" t="s">
        <v>278</v>
      </c>
    </row>
  </sheetData>
  <autoFilter ref="A4:N1381" xr:uid="{D3F3DB4B-E950-427E-8B56-2D8187B660C0}"/>
  <mergeCells count="11">
    <mergeCell ref="N3:N4"/>
    <mergeCell ref="D1:N1"/>
    <mergeCell ref="B2:N2"/>
    <mergeCell ref="B3:B4"/>
    <mergeCell ref="D3:F3"/>
    <mergeCell ref="G3:H3"/>
    <mergeCell ref="I3:I4"/>
    <mergeCell ref="J3:J4"/>
    <mergeCell ref="K3:K4"/>
    <mergeCell ref="L3:L4"/>
    <mergeCell ref="M3:M4"/>
  </mergeCells>
  <conditionalFormatting sqref="G6:H6">
    <cfRule type="cellIs" dxfId="11" priority="22" operator="equal">
      <formula>"NO HAY"</formula>
    </cfRule>
  </conditionalFormatting>
  <conditionalFormatting sqref="H5:I5">
    <cfRule type="cellIs" dxfId="10" priority="21" operator="equal">
      <formula>"NO HAY"</formula>
    </cfRule>
  </conditionalFormatting>
  <conditionalFormatting sqref="G8:H8 G10:H10 G12:H12 G14:H14 G16:H16 G18:H18 G20:H20 G22:H22 G24:H24 G26:H26 G28:H28 G30:H30 G32:H32 G34:H34 G36:H36 G38:H38 G40:H40 G42:H42 G44:H44 G46:H46 G48:H48 G50:H50 G52:H52 G54:H54 G56:H56 G58:H58 G60:H60 G62:H62 G64:H64 G66:H66 G68:H68 G70:H70 G72:H72 G74:H74 G76:H76 G78:H78 G80:H80 G82:H82 G84:H84 G86:H86 G88:H88 G90:H90 G92:H92 G94:H94 G96:H96 G98:H98 G100:H100 G102:H102 G104:H104 G106:H106 G108:H108 G110:H110 G112:H112 G114:H114 G116:H116 G118:H118 G120:H120 G122:H122 G124:H124 G126:H126 G128:H128 G130:H130 G132:H132 G134:H134 G136:H136 G138:H138 G140:H140 G142:H142 G144:H144 G146:H146 G148:H148 G150:H150 G152:H152 G154:H154 G156:H156 G158:H158 G160:H160 G162:H162 G164:H164 G166:H166 G168:H168 G170:H170 G172:H172 G174:H174 G176:H176 G178:H178 G180:H180 G182:H182 G184:H184 G186:H186 G188:H188 G191:H191 H193 H195 H197 H199 H201 H203 H205 H207 H209 H211 H213 H215 H217 H219 H221 H223 G225:H225 G227:H227 G229:H229 G231:H231 G233:H233 G235:H235 G237:H237 G239:H239 G241:H241 G243:H243 G245:H245 G247:H247 G249:H249 G251:H251 G253:H253 G255:H255 G257:H257 G259:H259 G261:H261 G263:H263 G265:H265 G267:H267 G269:H269 G271:H271 G273:H273 G275:H275 G277:H277 G279:H279 G281:H281 G283:H283 G285:H285 G287:H287 G289:H289 G291:H291 G293:H293 G295:H295 G297:H297 G299:H299 G301:H301 G303:H303 G305:H305 G307:H307 G309:H309 G311:H311 G313:H313 G315:H315 G317:H317 G319:H319 G321:H321 G323:H323 G325:H325 G327:H327 G329:H329 G331:H331 G333:H333 G335:H335 G337:H337 G339:H339 G341:H341 G343:H343 G345:H345 G347:H347 G349:H349 G351:H351 G353:H353 G355:H355 G357:H357 G359:H359 G361:H361 G363:H363 G365:H365 G367:H367 G369:H369 G371:H371 G373:H373 G375:H375 G377:H377 G379:H379 G381:H381 G383:H383 G385:H385 G387:H387 G389:H389 G391:H391 G393:H393 G395:H395 G397:H397 G399:H399 G401:H401 G403:H403 G405:H405 G407:H407 G409:H409 G411:H411 G413:H413 G415:H415 G417:H417 G419:H419 G421:H421 G423:H423 G425:H425 G427:H427 G429:H429 G431:H431 G433:H433 G435:H435 G437:H437 G439:H439 G441:H441 G443:H443 G445:H445 G447:H447 G449:H449 G451:H451 G453:H453 G455:H455 G457:H457 G459:H459 G461:H461 G463:H463 G465:H465 G467:H467 G469:H469 G471:H471 G473:H473 G475:H475 G477:H477 G479:H479 G481:H481 G483:H483 G485:H485 G487:H487 G489:H489 G491:H491 G493:H493 G495:H495 G497:H497 G499:H499 G501:H501 G503:H503 G505:H505 G507:H507 G509:H509 G511:H511 G513:H513 G515:H515 G517:H517 G519:H519 G521:H521 G523:H523 G525:H525 G527:H527 G529:H529 G531:H531 G533:H533 G535:H535 G537:H537 G539:H539 G541:H541 G543:H543 G545:H545 G547:H547 G549:H549 G551:H551 G553:H553 G555:H555 G557:H557 G559:H559 G561:H561 G563:H563 G565:H565 G567:H567 G569:H569 G571:H571 G573:H573 G575:H575 G577:H577 G579:H579 G581:H581 G583:H583 G585:H585 G587:H587 G589:H589 G591:H591 G593:H593 G595:H595 G597:H597 G599:H599 G601:H601 G603:H603 G605:H605 G607:H607 G609:H609 G611:H611 G613:H613 G615:H615 G617:H617 G619:H619 G621:H621 G623:H623 G625:H625 G627:H627 G629:H629 G631:H631 G633:H633 G635:H635 G637:H637 G639:H639 G641:H641 G643:H643 G645:H645 G647:H647 G649:H649 G651:H651 G653:H653 G655:H655 G657:H657 G659:H659 G661:H661 G663:H663 G665:H665 G667:H667 G669:H669 G671:H671 G673:H673 G675:H675 G677:H677 G679:H679 G681:H681 G683:H683 G685:H685 G687:H687 G689:H689 G691:H691 G693:H693 G695:H695 G697:H697 G699:H699 G701:H701 G703:H703 G705:H705 G707:H707 G709:H709 G711:H711 G713:H713 G715:H715 G717:H717 G719:H719 G721:H721 G723:H723 G725:H725 G727:H727 G729:H729 G731:H731 G733:H733 G735:H735 G737:H737 G739:H739 G741:H741 G743:H743 G745:H745 G747:H747 G749:H749 G751:H751 G753:H753 G755:H755 G757:H757 G759:H759 G761:H761 G763:H763 G765:H765 G767:H767 G769:H769 G771:H771 G773:H773 G775:H775 G777:H777 G779:H779 G781:H781 G783:H783 G785:H785 G787:H787 G789:H789 G791:H791 G793:H793 G795:H795 G797:H797 G799:H799 G801:H801 G803:H803 G805:H805 G807:H807 G809:H809 G811:H811 G813:H813 G815:H815 G817:H817 G819:H819 G821:H821 G823:H823 G825:H825 G827:H827 G852:H852 G854:H854 G856:H856 G858:H858 G860:H860 G862:H862 G864:H864 G866:H866 G868:H868 G870:H870 G872:H872 G874:H874 G876:H876 G878:H878 G880:H880 G882:H882 G884:H884 G886:H886 G888:H888 G890:H890 G892:H892 G894:H894 G896:H896 G898:H898 G900:H900 G902:H902 G904:H904 G906:H906 G908:H908 G910:H910 G912:H912 G914:H914 G916:H916 G918:H918 G920:H920 G922:H922 G924:H924 G926:H926 G928:H928 G930:H930 G932:H932 G934:H934 G936:H936 G938:H938 G940:H940 G942:H942 G944:H944 G946:H946 G948:H948 G950:H950 G952:H952 G954:H954 G956:H956 G958:H958 G960:H960 G962:H962 G964:H964 G966:H966 G968:H968 G970:H970">
    <cfRule type="cellIs" dxfId="9" priority="20" operator="equal">
      <formula>"NO HAY"</formula>
    </cfRule>
  </conditionalFormatting>
  <conditionalFormatting sqref="H7:I7 H9:I9 H11:I11 H13:I13 H15:I15 H17:I17 H19:I19 H21:I21 H23:I23 H25:I25 H27:I27 H29:I29 H31:I31 H33:I33 H35:I35 H37:I37 H39:I39 H41:I41 H43:I43 H45:I45 H47:I47 H49:I49 H51:I51 H53:I53 H55:I55 H57:I57 H59:I59 H61:I61 H63:I63 H65:I65 H67:I67 H69:I69 H71:I71 H73:I73 H75:I75 H77:I77 H79:I79 H81:I81 H83:I83 H85:I85 H87:I87 H89:I89 H91:I91 H93:I93 H95:I95 H97:I97 H99:I99 H101:I101 H103:I103 H105:I105 H107:I107 H109:I109 H111:I111 H113:I113 H115:I115 H117:I117 H119:I119 H121:I121 H123:I123 H125:I125 H127:I127 H129:I129 H131:I131 H133:I133 H135:I135 H137:I137 H139:I139 H141:I141 H143:I143 H145:I145 H147:I147 H149:I149 H151:I151 H153:I153 H155:I155 H157:I157 H159:I159 H161:I161 H163:I163 H165:I165 H167:I167 H169:I169 H171:I171 H173:I173 H175:I175 H177:I177 H179:I179 H181:I181 H183:I183 H185:I185 H187:I187 H189:I190 H192:I192 H194:I194 H196:I196 H198:I198 H200:I200 H202:I202 H204:I204 H206:I206 H208:I208 H210:I210 H212:I212 H214:I214 H216:I216 H218:I218 H220:I220 H222:I222 H224:I224 H226:I226 H228:I228 H230:I230 H232:I232 H234:I234 H236:I236 H238:I238 H240:I240 H242:I242 H244:I244 H246:I246 H248:I248 H250:I250 H252:I252 H254:I254 H256:I256 H258:I258 H260:I260 H262:I262 H264:I264 H266:I266 H268:I268 H270:I270 H272:I272 H274:I274 H276:I276 H278:I278 H280:I280 H282:I282 H284:I284 H286:I286 H288:I288 H290:I290 H292:I292 H294:I294 H296:I296 H298:I298 H300:I300 H302:I302 H304:I304 H306:I306 H308:I308 H310:I310 H312:I312 H314:I314 H316:I316 H318:I318 H320:I320 H322:I322 H324:I324 H326:I326 H328:I328 H330:I330 H332:I332 H334:I334 H336:I336 H338:I338 H340:I340 H342:I342 H344:I344 H346:I346 H348:I348 H350:I350 H352:I352 H354:I354 H356:I356 H358:I358 H360:I360 H362:I362 H364:I364 H366:I366 H368:I368 H370:I370 H372:I372 H374:I374 H376:I376 H378:I378 H380:I380 H382:I382 H384:I384 H386:I386 H388:I388 H390:I390 H392:I392 H394:I394 H396:I396 H398:I398 H400:I400 H402:I402 H404:I404 H406:I406 H408:I408 H410:I410 H412:I412 H414:I414 H416:I416 H418:I418 H420:I420 H422:I422 H424:I424 H426:I426 H428:I428 H430:I430 H432:I432 H434:I434 H436:I436 H438:I438 H440:I440 H442:I442 H444:I444 H446:I446 H448:I448 H450:I450 H452:I452 H454:I454 H456:I456 H458:I458 H460:I460 H462:I462 H464:I464 H466:I466 H468:I468 H470:I470 H472:I472 H474:I474 H476:I476 H478:I478 H480:I480 H482:I482 H484:I484 H486:I486 H488:I488 H490:I490 H492:I492 H494:I494 H496:I496 H498:I498 H500:I500 H502:I502 H504:I504 H506:I506 H508:I508 H510:I510 H512:I512 H514:I514 H516:I516 H518:I518 H520:I520 H522:I522 H524:I524 H526:I526 H528:I528 H530:I530 H532:I532 H534:I534 H536:I536 H538:I538 H540:I540 H542:I542 H544:I544 H546:I546 H548:I548 H550:I550 H552:I552 H554:I554 H556:I556 H558:I558 H560:I560 H562:I562 H564:I564 H566:I566 H568:I568 H570:I570 H572:I572 H574:I574 H576:I576 H578:I578 H580:I580 H582:I582 H584:I584 H586:I586 H588:I588 H590:I590 H592:I592 H594:I594 H596:I596 H598:I598 H600:I600 H602:I602 H604:I604 H606:I606 H608:I608 H610:I610 H612:I612 H614:I614 H616:I616 H618:I618 H620:I620 H622:I622 H624:I624 H626:I626 H628:I628 H630:I630 H632:I632 H634:I634 H636:I636 H638:I638 H640:I640 H642:I642 H644:I644 H646:I646 H648:I648 H650:I650 H652:I652 H654:I654 H656:I656 H658:I658 H660:I660 H662:I662 H664:I664 H666:I666 H668:I668 H670:I670 H672:I672 H674:I674 H676:I676 H678:I678 H680:I680 H682:I682 H684:I684 H686:I686 H688:I688 H690:I690 H692:I692 H694:I694 H696:I696 H698:I698 H700:I700 H702:I702 H704:I704 H706:I706 H708:I708 H710:I710 H712:I712 H714:I714 H716:I716 H718:I718 H720:I720 H722:I722 H724:I724 H726:I726 H728:I728 H730:I730 H732:I732 H734:I734 H736:I736 H738:I738 H740:I740 H742:I742 H744:I744 H746:I746 H748:I748 H750:I750 H752:I752 H754:I754 H756:I756 H758:I758 H760:I760 H762:I762 H764:I764 H766:I766 H768:I768 H770:I770 H772:I772 H774:I774 H776:I776 H778:I778 H780:I780 H782:I782 H784:I784 H786:I786 H788:I788 H790:I790 H792:I792 H794:I794 H796:I796 H798:I798 H800:I800 H802:I802 H804:I804 H806:I806 H808:I808 H810:I810 H812:I812 H814:I814 H816:I816 H818:I818 H820:I820 H822:I822 H824:I824 H826:I826 H828:I828 H853:I853 H855:I855 H857:I857 H859:I859 H861:I861 H863:I863 H865:I865 H867:I867 H869:I869 H871:I871 H873:I873 H875:I875 H877:I877 H879:I879 H881:I881 H883:I883 H885:I885 H887:I887 H889:I889 H891:I891 H893:I893 H895:I895 H897:I897 H899:I899 H901:I901 H903:I903 H905:I905 H907:I907 H909:I909 H911:I911 H913:I913 H915:I915 H917:I917 H919:I919 H921:I921 H923:I923 H925:I925 H927:I927 H929:I929 H931:I931 H933:I933 H935:I935 H937:I937 H939:I939 H941:I941 H943:I943 H945:I945 H947:I947 H949:I949 H951:I951 H953:I953 H955:I955 H957:I957 H959:I959 H961:I961 H963:I963 H965:I965 H967:I967 H969:I969 H971:I971">
    <cfRule type="cellIs" dxfId="8" priority="19" operator="equal">
      <formula>"NO HAY"</formula>
    </cfRule>
  </conditionalFormatting>
  <conditionalFormatting sqref="G972:H972 G974:H974 G976:H976 G978:H978 G980:H980 G982:H982 G984:H984 G986:H986 G988:H988 G990:H990 G992:H992 G994:H994 G996:H996 G998:H998 G1000:H1000 G1002:H1002 G1004:H1004 G1006:H1006 G1008:H1008 G1010:H1010 G1012:H1012 G1014:H1014 G1016:H1016 G1018:H1018 G1020:H1020 G1022:H1022 G1024:H1024 G1026:H1026 G1028:H1028 G1030:H1030 G1032:H1032 G1034:H1034 G1036:H1036 G1038:H1038 G1040:H1040 G1042:H1042 G1044:H1044 G1046:H1046 G1048:H1048 G1050:H1050 G1052:H1052 G1054:H1054 G1056:H1056 G1058:H1058 G1060:H1060 G1062:H1062 G1064:H1064 G1066:H1066 G1068:H1068 G1070:H1070 G1072:H1072 G1074:H1074 G1076:H1076 G1078:H1078 G1080:H1080 G1082:H1082 G1084:H1084 G1086:H1086 G1088:H1088 G1090:H1090 G1092:H1092 G1094:H1094 G1096:H1096 G1098:H1098 G1100:H1100 G1102:H1102 G1104:H1104 G1106:H1106 G1108:H1108 G1110:H1110 G1112:H1112 G1114:H1114 G1116:H1116 G1118:H1118 G1120:H1120 G1122:H1122 G1124:H1124 G1126:H1126 G1128:H1128 G1130:H1130 G1132:H1132 G1134:H1134 G1136:H1136 G1138:H1138 G1140:H1140 G1142:H1142 G1144:H1144 G1146:H1146 G1148:H1148 G1150:H1150 G1152:H1152 G1154:H1154 G1156:H1156 G1158:H1158 G1160:H1160 G1162:H1162 G1164:H1164 G1166:H1166 G1168:H1168 G1170:H1170 G1172:H1172 G1174:H1174 G1176:H1176 G1178:H1178 G1180:H1180 G1182:H1182 G1184:H1184 G1186:H1186 G1188:H1188 G1190:H1190 G1192:H1192 G1194:H1194 G1196:H1196 G1198:H1198 G1200:H1200 G1202:H1202 G1204:H1204 G1206:H1206 G1208:H1208 G1210:H1210 G1212:H1212 G1214:H1214 G1216:H1216 G1218:H1218 G1220:H1220 G1222:H1222 G1224:H1224 G1226:H1226 G1228:H1228 G1230:H1230 G1232:H1232 G1234:H1234 G1236:H1236 G1238:H1238 G1240:H1240 G1242:H1242 G1244:H1244 G1246:H1246 G1248:H1248 G1250:H1250 G1252:H1252 G1254:H1254 G1256:H1256 G1258:H1258 G1260:H1260 G1262:H1262 G1264:H1264 G1266:H1266 G1268:H1268 G1270:H1270 G1272:H1272 G1274:H1274 G1276:H1276 G1278:H1278 G1280:H1280 G1282:H1282 G1284:H1284 G1286:H1286 G1288:H1288 G1290:H1290 G1292:H1292 G1294:H1294 G1296:H1296 G1298:H1298 G1300:H1300 G1302:H1302 G1304:H1304 G1306:H1306 G1308:H1308 G1310:H1310 G1312:H1312 G1314:H1314 G1316:H1316 G1318:H1318 G1320:H1320 G1322:H1322 G1324:H1324 G1326:H1326 G1328:H1328 G1330:H1330 G1332:H1332 G1334:H1334 G1336:H1336 G1338:H1338 G1340:H1340 G1342:H1342 G1344:H1344 G1346:H1346 G1348:H1348 G1350:H1350 G1352:H1352 G1354:H1354 G1356:H1356 G1358:H1358 G1360:H1360 G1362:H1362 G1364:H1364 G1366:H1366 G1368:H1368 G1370:H1370 G1372:H1372 G1374:H1374 G1376:H1376 G1378:H1378 G1380:H1380">
    <cfRule type="cellIs" dxfId="7" priority="10" operator="equal">
      <formula>"NO HAY"</formula>
    </cfRule>
  </conditionalFormatting>
  <conditionalFormatting sqref="H973:I973 H975:I975 H977:I977 H979:I979 H981:I981 H983:I983 H985:I985 H987:I987 H989:I989 H991:I991 H993:I993 H995:I995 H997:I997 H999:I999 H1001:I1001 H1003:I1003 H1005:I1005 H1007:I1007 H1009:I1009 H1011:I1011 H1013:I1013 H1015:I1015 H1017:I1017 H1019:I1019 H1021:I1021 H1023:I1023 H1025:I1025 H1027:I1027 H1029:I1029 H1031:I1031 H1033:I1033 H1035:I1035 H1037:I1037 H1039:I1039 H1041:I1041 H1043:I1043 H1045:I1045 H1047:I1047 H1049:I1049 H1051:I1051 H1053:I1053 H1055:I1055 H1057:I1057 H1059:I1059 H1061:I1061 H1063:I1063 H1065:I1065 H1067:I1067 H1069:I1069 H1071:I1071 H1073:I1073 H1075:I1075 H1077:I1077 H1079:I1079 H1081:I1081 H1083:I1083 H1085:I1085 H1087:I1087 H1089:I1089 H1091:I1091 H1093:I1093 H1095:I1095 H1097:I1097 H1099:I1099 H1101:I1101 H1103:I1103 H1105:I1105 H1107:I1107 H1109:I1109 H1111:I1111 H1113:I1113 H1115:I1115 H1117:I1117 H1119:I1119 H1121:I1121 H1123:I1123 H1125:I1125 H1127:I1127 H1129:I1129 H1131:I1131 H1133:I1133 H1135:I1135 H1137:I1137 H1139:I1139 H1141:I1141 H1143:I1143 H1145:I1145 H1147:I1147 H1149:I1149 H1151:I1151 H1153:I1153 H1155:I1155 H1157:I1157 H1159:I1159 H1161:I1161 H1163:I1163 H1165:I1165 H1167:I1167 H1169:I1169 H1171:I1171 H1173:I1173 H1175:I1175 H1177:I1177 H1179:I1179 H1181:I1181 H1183:I1183 H1185:I1185 H1187:I1187 H1189:I1189 H1191:I1191 H1193:I1193 H1195:I1195 H1197:I1197 H1199:I1199 H1201:I1201 H1203:I1203 H1205:I1205 H1207:I1207 H1209:I1209 H1211:I1211 H1213:I1213 H1215:I1215 H1217:I1217 H1219:I1219 H1221:I1221 H1223:I1223 H1225:I1225 H1227:I1227 H1229:I1229 H1231:I1231 H1233:I1233 H1235:I1235 H1237:I1237 H1239:I1239 H1241:I1241 H1243:I1243 H1245:I1245 H1247:I1247 H1249:I1249 H1251:I1251 H1253:I1253 H1255:I1255 H1257:I1257 H1259:I1259 H1261:I1261 H1263:I1263 H1265:I1265 H1267:I1267 H1269:I1269 H1271:I1271 H1273:I1273 H1275:I1275 H1277:I1277 H1279:I1279 H1281:I1281 H1283:I1283 H1285:I1285 H1287:I1287 H1289:I1289 H1291:I1291 H1293:I1293 H1295:I1295 H1297:I1297 H1299:I1299 H1301:I1301 H1303:I1303 H1305:I1305 H1307:I1307 H1309:I1309 H1311:I1311 H1313:I1313 H1315:I1315 H1317:I1317 H1319:I1319 H1321:I1321 H1323:I1323 H1325:I1325 H1327:I1327 H1329:I1329 H1331:I1331 H1333:I1333 H1335:I1335 H1337:I1337 H1339:I1339 H1341:I1341 H1343:I1343 H1345:I1345 H1347:I1347 H1349:I1349 H1351:I1351 H1353:I1353 H1355:I1355 H1357:I1357 H1359:I1359 H1361:I1361 H1363:I1363 H1365:I1365 H1367:I1367 H1369:I1369 H1371:I1371 H1373:I1373 H1375:I1375 H1377:I1377 H1379:I1379">
    <cfRule type="cellIs" dxfId="6" priority="9" operator="equal">
      <formula>"NO HAY"</formula>
    </cfRule>
  </conditionalFormatting>
  <conditionalFormatting sqref="G193 G195 G197 G199 G201 G203 G205 G207 G209 G211 G213 G215 G217 G219 G221 G223">
    <cfRule type="cellIs" dxfId="5" priority="8" operator="equal">
      <formula>"NO HAY"</formula>
    </cfRule>
  </conditionalFormatting>
  <conditionalFormatting sqref="H830:I830 H832:I832 H834:I834 H836:I836">
    <cfRule type="cellIs" dxfId="4" priority="5" operator="equal">
      <formula>"NO HAY"</formula>
    </cfRule>
  </conditionalFormatting>
  <conditionalFormatting sqref="G829:H829 G831:H831 G833:H833 G835:H835 G837:H837">
    <cfRule type="cellIs" dxfId="3" priority="6" operator="equal">
      <formula>"NO HAY"</formula>
    </cfRule>
  </conditionalFormatting>
  <conditionalFormatting sqref="H838:I838 H840:I840 H842:I842 H844:I844 H846:I846 H848:I848 H850:I850">
    <cfRule type="cellIs" dxfId="2" priority="2" operator="equal">
      <formula>"NO HAY"</formula>
    </cfRule>
  </conditionalFormatting>
  <conditionalFormatting sqref="G190:H190">
    <cfRule type="cellIs" dxfId="1" priority="1" operator="equal">
      <formula>"NO HAY"</formula>
    </cfRule>
  </conditionalFormatting>
  <conditionalFormatting sqref="G839:H839 G841:H841 G843:H843 G845:H845 G847:H847 G849:H849 G851:H851">
    <cfRule type="cellIs" dxfId="0" priority="3" operator="equal">
      <formula>"NO HAY"</formula>
    </cfRule>
  </conditionalFormatting>
  <hyperlinks>
    <hyperlink ref="I164" r:id="rId1" display="https://www.sicop.go.cr/moduloTcata/cata/ct/IM_CTJ_GSQ101.jsp?prodId=9&amp;marca_nm=&amp;prodNm=llanta&amp;cateId=&amp;showgubun=&amp;orderBy=&amp;cateNm=&amp;pageSize=10&amp;selectProdType=&amp;model_nm=&amp;selectUseYn=&amp;page_no=1320" xr:uid="{10267776-284A-4088-B3C4-F0DAF4278CEF}"/>
    <hyperlink ref="I201" r:id="rId2" display="https://www.sicop.go.cr/moduloTcata/cata/ct/IM_CTJ_GSQ101.jsp?prodId=9&amp;marca_nm=&amp;prodNm=llanta&amp;cateId=&amp;showgubun=&amp;orderBy=&amp;cateNm=&amp;pageSize=10&amp;selectProdType=&amp;model_nm=&amp;selectUseYn=&amp;page_no=1320" xr:uid="{1DE24A82-41F5-4E57-A142-2077D2E6C722}"/>
  </hyperlinks>
  <pageMargins left="0.7" right="0.7" top="0.75" bottom="0.75" header="0.3" footer="0.3"/>
  <pageSetup paperSize="9"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Granados Vargas</dc:creator>
  <cp:lastModifiedBy>Alejandra</cp:lastModifiedBy>
  <dcterms:created xsi:type="dcterms:W3CDTF">2022-01-26T20:43:41Z</dcterms:created>
  <dcterms:modified xsi:type="dcterms:W3CDTF">2022-01-28T21:09:32Z</dcterms:modified>
</cp:coreProperties>
</file>